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9660" windowHeight="6675" tabRatio="601" activeTab="9"/>
  </bookViews>
  <sheets>
    <sheet name="Datos" sheetId="1" r:id="rId1"/>
    <sheet name="Corte" sheetId="2" r:id="rId2"/>
    <sheet name="Corte (2)" sheetId="3" r:id="rId3"/>
    <sheet name="Corte (3)" sheetId="4" r:id="rId4"/>
    <sheet name="Corte (4)" sheetId="5" r:id="rId5"/>
    <sheet name="Corte (5)" sheetId="6" r:id="rId6"/>
    <sheet name="Corte (6)" sheetId="7" r:id="rId7"/>
    <sheet name="Corte (7)" sheetId="8" r:id="rId8"/>
    <sheet name="Corte (8)" sheetId="9" r:id="rId9"/>
    <sheet name="Corte (9)" sheetId="10" r:id="rId10"/>
    <sheet name="Corte (10)" sheetId="11" r:id="rId11"/>
    <sheet name="Corte (11)" sheetId="12" r:id="rId12"/>
    <sheet name="Corte (12)" sheetId="13" r:id="rId13"/>
    <sheet name="Corte (13)" sheetId="14" r:id="rId14"/>
  </sheets>
  <definedNames>
    <definedName name="_xlnm.Print_Area" localSheetId="2">'Corte (2)'!$A$1:$H$40</definedName>
    <definedName name="_xlnm.Print_Area" localSheetId="3">'Corte (3)'!$A$1:$H$45</definedName>
    <definedName name="_xlnm.Print_Area" localSheetId="4">'Corte (4)'!$A$1:$J$52</definedName>
    <definedName name="_xlnm.Print_Area" localSheetId="5">'Corte (5)'!$A$1:$J$53</definedName>
    <definedName name="_xlnm.Print_Area" localSheetId="6">'Corte (6)'!$A$1:$H$42</definedName>
    <definedName name="_xlnm.Print_Area" localSheetId="7">'Corte (7)'!$A$1:$H$43</definedName>
    <definedName name="_xlnm.Print_Area" localSheetId="8">'Corte (8)'!$A$1:$H$45</definedName>
    <definedName name="_xlnm.Print_Area" localSheetId="9">'Corte (9)'!$A$1:$H$45</definedName>
    <definedName name="GHJ">#REF!</definedName>
  </definedNames>
  <calcPr fullCalcOnLoad="1"/>
</workbook>
</file>

<file path=xl/sharedStrings.xml><?xml version="1.0" encoding="utf-8"?>
<sst xmlns="http://schemas.openxmlformats.org/spreadsheetml/2006/main" count="727" uniqueCount="179">
  <si>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</si>
  <si>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</si>
  <si>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</si>
  <si>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</si>
  <si>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</si>
  <si>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</si>
  <si>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</si>
  <si>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</si>
  <si>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</si>
  <si>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</si>
  <si>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</si>
  <si>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</si>
  <si>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</si>
  <si>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>-</t>
  </si>
  <si>
    <t xml:space="preserve">PROFUNDIDAD DEL ESTRATO         </t>
  </si>
  <si>
    <t>OBSERVACIONES</t>
  </si>
  <si>
    <t>CORTE DIRECTO</t>
  </si>
  <si>
    <t>ASTM  D3080</t>
  </si>
  <si>
    <t>CONSTANTE DEL ANILLO</t>
  </si>
  <si>
    <t>PESO ESP. RELATIVO DE SOLIDOS (Ss)</t>
  </si>
  <si>
    <t>VELOCIDAD DE ENSAYO</t>
  </si>
  <si>
    <t>(mm/min)</t>
  </si>
  <si>
    <t>ALTURA DE LA MUESTRA</t>
  </si>
  <si>
    <t>(cm)</t>
  </si>
  <si>
    <t>LADO DE LA MUESTRA</t>
  </si>
  <si>
    <t>ESTADO DE LA MUESTRA</t>
  </si>
  <si>
    <t>CONDICION DE ENSAYO</t>
  </si>
  <si>
    <t>HUMEDECIDO</t>
  </si>
  <si>
    <t>TAMAÑO MAX. DE PARTICULAS</t>
  </si>
  <si>
    <t>No DE ENSAYO</t>
  </si>
  <si>
    <t>ESFUERZO NORMAL</t>
  </si>
  <si>
    <t>(kg/cm²)</t>
  </si>
  <si>
    <t>CONDICIONES GENERALES</t>
  </si>
  <si>
    <t>Humedad Inicial</t>
  </si>
  <si>
    <t>No recipiente</t>
  </si>
  <si>
    <t>W recipiente</t>
  </si>
  <si>
    <t>(gr)</t>
  </si>
  <si>
    <t>W recipiente sw</t>
  </si>
  <si>
    <t>W recipiente s</t>
  </si>
  <si>
    <t>Datos Generales</t>
  </si>
  <si>
    <t>No molde</t>
  </si>
  <si>
    <t>W molde</t>
  </si>
  <si>
    <t>Altura swa</t>
  </si>
  <si>
    <t>Lado swa</t>
  </si>
  <si>
    <t>W molde sw</t>
  </si>
  <si>
    <t>Humedad final</t>
  </si>
  <si>
    <t>Calculos Generales</t>
  </si>
  <si>
    <t>Deformación vertical final</t>
  </si>
  <si>
    <t>Area swa : 8^(2)</t>
  </si>
  <si>
    <t>(cm²)</t>
  </si>
  <si>
    <t>W s : (9-6)/((1)+(3-4)/(4-2))</t>
  </si>
  <si>
    <t>V s : 16/Ss</t>
  </si>
  <si>
    <t>(cc)</t>
  </si>
  <si>
    <t>CONDICIONES INICIALES</t>
  </si>
  <si>
    <t>W sw  : 9-6</t>
  </si>
  <si>
    <t>W w  : 18-16</t>
  </si>
  <si>
    <t>V swa  : 7*15</t>
  </si>
  <si>
    <t>V v  : 20-17</t>
  </si>
  <si>
    <t>V w  : 19</t>
  </si>
  <si>
    <r>
      <t>w</t>
    </r>
    <r>
      <rPr>
        <b/>
        <sz val="10"/>
        <rFont val="Arial"/>
        <family val="0"/>
      </rPr>
      <t xml:space="preserve">  : 100*19/16</t>
    </r>
  </si>
  <si>
    <t>(%)</t>
  </si>
  <si>
    <r>
      <t>g</t>
    </r>
    <r>
      <rPr>
        <b/>
        <sz val="10"/>
        <rFont val="Arial"/>
        <family val="0"/>
      </rPr>
      <t xml:space="preserve">  : 18/20</t>
    </r>
  </si>
  <si>
    <t>(gr/cc)</t>
  </si>
  <si>
    <r>
      <t>g</t>
    </r>
    <r>
      <rPr>
        <b/>
        <sz val="10"/>
        <rFont val="Arial"/>
        <family val="0"/>
      </rPr>
      <t>d  : 16/20</t>
    </r>
  </si>
  <si>
    <t>e  : 21/17</t>
  </si>
  <si>
    <t>Gw  : 100*22/21</t>
  </si>
  <si>
    <t>CONDICIONES FINALES (Despues del ensayo de corte)</t>
  </si>
  <si>
    <t>W sw  : 16*((1)+(12-13)/(13-11))</t>
  </si>
  <si>
    <t>W w  : 28-16</t>
  </si>
  <si>
    <t>V swa  : (7+14)*15</t>
  </si>
  <si>
    <t>V v  : 30-17</t>
  </si>
  <si>
    <t>V w  : 29</t>
  </si>
  <si>
    <r>
      <t>w</t>
    </r>
    <r>
      <rPr>
        <b/>
        <sz val="10"/>
        <rFont val="Arial"/>
        <family val="0"/>
      </rPr>
      <t xml:space="preserve">  : 100*29/16</t>
    </r>
  </si>
  <si>
    <r>
      <t>g</t>
    </r>
    <r>
      <rPr>
        <b/>
        <sz val="10"/>
        <rFont val="Arial"/>
        <family val="0"/>
      </rPr>
      <t xml:space="preserve">  : 28/30</t>
    </r>
  </si>
  <si>
    <r>
      <t>g</t>
    </r>
    <r>
      <rPr>
        <b/>
        <sz val="10"/>
        <rFont val="Arial"/>
        <family val="0"/>
      </rPr>
      <t>d  : 16/30</t>
    </r>
  </si>
  <si>
    <t>e  : 31/17</t>
  </si>
  <si>
    <t>Gw  : 100*32/31</t>
  </si>
  <si>
    <t>CUADRO DE LECTURAS</t>
  </si>
  <si>
    <t>Lectura</t>
  </si>
  <si>
    <t>Deformación</t>
  </si>
  <si>
    <t>Fuerza</t>
  </si>
  <si>
    <t>Area</t>
  </si>
  <si>
    <t>Esfuerzo</t>
  </si>
  <si>
    <t>Horizontal</t>
  </si>
  <si>
    <t>Anillo</t>
  </si>
  <si>
    <t>Vertical</t>
  </si>
  <si>
    <t>Cortante</t>
  </si>
  <si>
    <t>Corregida</t>
  </si>
  <si>
    <t>(mm)</t>
  </si>
  <si>
    <t>(Kg)</t>
  </si>
  <si>
    <t>Esfuerzo Normal</t>
  </si>
  <si>
    <t>kg/cm²</t>
  </si>
  <si>
    <t>Despues de aplicar la carga de contacto</t>
  </si>
  <si>
    <t>Despues del asentamiento por sobre carga</t>
  </si>
  <si>
    <t>PARAMETROS DE RESISTENCIA</t>
  </si>
  <si>
    <t>ESFUERZO CORTANTE</t>
  </si>
  <si>
    <t xml:space="preserve">COHESION (C) </t>
  </si>
  <si>
    <r>
      <t>ANGULO DE FRICCION (</t>
    </r>
    <r>
      <rPr>
        <b/>
        <sz val="10"/>
        <rFont val="Symbol"/>
        <family val="1"/>
      </rPr>
      <t>F)</t>
    </r>
  </si>
  <si>
    <t>(º)</t>
  </si>
  <si>
    <t>PARAMETROS DE RESISTENCIA RESIDUAL</t>
  </si>
  <si>
    <t>CONSTANTE (K) ( 9 , 10 ó 11 ) :</t>
  </si>
  <si>
    <t>AREA :</t>
  </si>
  <si>
    <t>FUERZA</t>
  </si>
  <si>
    <t>ESFUERZO</t>
  </si>
  <si>
    <t>Límite inferior Eje X</t>
  </si>
  <si>
    <t>F</t>
  </si>
  <si>
    <t>s</t>
  </si>
  <si>
    <t>Límite superior Eje X</t>
  </si>
  <si>
    <r>
      <t>s</t>
    </r>
    <r>
      <rPr>
        <b/>
        <sz val="10"/>
        <rFont val="Arial"/>
        <family val="0"/>
      </rPr>
      <t>=K*F/A</t>
    </r>
  </si>
  <si>
    <r>
      <t>s</t>
    </r>
    <r>
      <rPr>
        <b/>
        <sz val="10"/>
        <rFont val="Arial"/>
        <family val="0"/>
      </rPr>
      <t>*98.0665</t>
    </r>
  </si>
  <si>
    <t>Límite inferior Eje Y</t>
  </si>
  <si>
    <t>kg</t>
  </si>
  <si>
    <t>kPa</t>
  </si>
  <si>
    <t>Límite superior Eje Y</t>
  </si>
  <si>
    <t>Envolvente</t>
  </si>
  <si>
    <t>1.00 kg/cm²</t>
  </si>
  <si>
    <t>1.50 kg/cm²</t>
  </si>
  <si>
    <t>2.00 kg/cm²</t>
  </si>
  <si>
    <t>2.50 kg/cm²</t>
  </si>
  <si>
    <t>3.00 kg/cm²</t>
  </si>
  <si>
    <t>3.50 kg/cm²</t>
  </si>
  <si>
    <t>4.00 kg/cm²</t>
  </si>
  <si>
    <t>4.50 kg/cm²</t>
  </si>
  <si>
    <t>5.00 kg/cm²</t>
  </si>
  <si>
    <t>5.50 kg/cm²</t>
  </si>
  <si>
    <t>6.00 kg/cm²</t>
  </si>
  <si>
    <t>6.50 kg/cm²</t>
  </si>
  <si>
    <t>7.00 kg/cm²</t>
  </si>
  <si>
    <t>7.50 kg/cm²</t>
  </si>
  <si>
    <t>8.00 kg/cm²</t>
  </si>
  <si>
    <t>ENSAYO</t>
  </si>
  <si>
    <t>:</t>
  </si>
  <si>
    <t>NORMA</t>
  </si>
  <si>
    <t>ASTM D3080</t>
  </si>
  <si>
    <t xml:space="preserve">INFORME </t>
  </si>
  <si>
    <t>PROFUNDIDAD DEL ESTRATO</t>
  </si>
  <si>
    <t>(mm/min) :</t>
  </si>
  <si>
    <t>(cm) :</t>
  </si>
  <si>
    <r>
      <t>Contenido de Humedad (</t>
    </r>
    <r>
      <rPr>
        <sz val="8"/>
        <rFont val="Symbol"/>
        <family val="1"/>
      </rPr>
      <t>w</t>
    </r>
    <r>
      <rPr>
        <sz val="8"/>
        <rFont val="Arial"/>
        <family val="2"/>
      </rPr>
      <t>)</t>
    </r>
  </si>
  <si>
    <r>
      <t>Peso Específico (</t>
    </r>
    <r>
      <rPr>
        <sz val="8"/>
        <rFont val="Symbol"/>
        <family val="1"/>
      </rPr>
      <t>g</t>
    </r>
    <r>
      <rPr>
        <sz val="8"/>
        <rFont val="Arial"/>
        <family val="2"/>
      </rPr>
      <t>)</t>
    </r>
  </si>
  <si>
    <r>
      <t>Peso Específico Seco (</t>
    </r>
    <r>
      <rPr>
        <sz val="8"/>
        <rFont val="Symbol"/>
        <family val="1"/>
      </rPr>
      <t>g</t>
    </r>
    <r>
      <rPr>
        <sz val="8"/>
        <rFont val="Arial"/>
        <family val="2"/>
      </rPr>
      <t>d)</t>
    </r>
  </si>
  <si>
    <t>Grado de Saturación (Gw)</t>
  </si>
  <si>
    <t>ASENTAMIENTO DESPUES DE LA S/C</t>
  </si>
  <si>
    <t>CONDICIONES FINALES</t>
  </si>
  <si>
    <t xml:space="preserve">COHESION (c) </t>
  </si>
  <si>
    <r>
      <t>ANGULO DE FRICCION (</t>
    </r>
    <r>
      <rPr>
        <sz val="8"/>
        <rFont val="Symbol"/>
        <family val="1"/>
      </rPr>
      <t>F)</t>
    </r>
  </si>
  <si>
    <t>Esfuerzo Cortante</t>
  </si>
  <si>
    <t>Vs</t>
  </si>
  <si>
    <t>Deformación Horizontal</t>
  </si>
  <si>
    <t>Deformación Vertical</t>
  </si>
  <si>
    <r>
      <t>ANGULO DE FRICCION (</t>
    </r>
    <r>
      <rPr>
        <sz val="8"/>
        <rFont val="Symbol"/>
        <family val="1"/>
      </rPr>
      <t>F</t>
    </r>
    <r>
      <rPr>
        <sz val="8"/>
        <rFont val="Arial"/>
        <family val="2"/>
      </rPr>
      <t>)</t>
    </r>
  </si>
  <si>
    <t>( ° )</t>
  </si>
  <si>
    <t xml:space="preserve">CALIBRACION OPERATIVA DEL </t>
  </si>
  <si>
    <t>EQUIPO DE CORTE DIRECTO</t>
  </si>
  <si>
    <t>Punto</t>
  </si>
  <si>
    <t>Veloc.Real</t>
  </si>
  <si>
    <t xml:space="preserve">Veloc. Display </t>
  </si>
  <si>
    <t>X</t>
  </si>
  <si>
    <t>Y</t>
  </si>
  <si>
    <t>CALIBRACION DEL ANILLO No 702</t>
  </si>
  <si>
    <t>Triaxial</t>
  </si>
  <si>
    <t>Anillo No 702</t>
  </si>
  <si>
    <t>(kN)</t>
  </si>
  <si>
    <t>(kg)</t>
  </si>
  <si>
    <t>Constante del Anillo</t>
  </si>
  <si>
    <t>Despues de la carga de contacto</t>
  </si>
  <si>
    <t>Despues del asentamiento por s/c</t>
  </si>
  <si>
    <t>REMOLDEADA</t>
  </si>
  <si>
    <t>EST. DE PROB. FALLA E IMPLEMET. ALTERN.  SOLUC DESLIZAM. TALUD.EN LA ZONA ANDINA</t>
  </si>
  <si>
    <t>ESTABILIDAD DE TALUDES</t>
  </si>
  <si>
    <t>JORGE MOSTAJO CARBONEL</t>
  </si>
  <si>
    <t>HUAYUCHACA - ACCESO A LA PROVINCIA DE CAJAY - HUARI</t>
  </si>
  <si>
    <t>1 SEPTIEMBRE 2007</t>
  </si>
  <si>
    <t>CALICATA</t>
  </si>
  <si>
    <t>M1</t>
  </si>
  <si>
    <t>PRESENCIA DE NIVEL FREATICO - FLUJO SUBTERREANEO</t>
  </si>
  <si>
    <t>PRESENCIA DE ROCA ANGULOSA</t>
  </si>
  <si>
    <t>C3-M1</t>
  </si>
  <si>
    <t>C3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</si>
</sst>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00"/>
    <numFmt numFmtId="207" formatCode="0.0000"/>
    <numFmt numFmtId="208" formatCode="0.00000"/>
    <numFmt numFmtId="209" formatCode="0.0"/>
    <numFmt numFmtId="210" formatCode="0000000"/>
    <numFmt numFmtId="211" formatCode="dd\-mmmm\-yyyy"/>
    <numFmt numFmtId="212" formatCode="yyyy\-mm\-dd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Symbol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Symbol"/>
      <family val="1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 Rounded MT Bold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left"/>
      <protection/>
    </xf>
    <xf numFmtId="2" fontId="9" fillId="33" borderId="14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9" fillId="33" borderId="20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/>
      <protection/>
    </xf>
    <xf numFmtId="2" fontId="9" fillId="33" borderId="17" xfId="0" applyNumberFormat="1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right"/>
      <protection/>
    </xf>
    <xf numFmtId="2" fontId="12" fillId="34" borderId="16" xfId="0" applyNumberFormat="1" applyFont="1" applyFill="1" applyBorder="1" applyAlignment="1" applyProtection="1">
      <alignment/>
      <protection/>
    </xf>
    <xf numFmtId="2" fontId="12" fillId="34" borderId="17" xfId="0" applyNumberFormat="1" applyFont="1" applyFill="1" applyBorder="1" applyAlignment="1" applyProtection="1">
      <alignment/>
      <protection/>
    </xf>
    <xf numFmtId="2" fontId="11" fillId="34" borderId="18" xfId="0" applyNumberFormat="1" applyFon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1" fillId="34" borderId="17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11" fillId="34" borderId="20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8" fillId="34" borderId="17" xfId="0" applyNumberFormat="1" applyFont="1" applyFill="1" applyBorder="1" applyAlignment="1" applyProtection="1">
      <alignment/>
      <protection/>
    </xf>
    <xf numFmtId="2" fontId="11" fillId="34" borderId="21" xfId="0" applyNumberFormat="1" applyFont="1" applyFill="1" applyBorder="1" applyAlignment="1" applyProtection="1">
      <alignment/>
      <protection/>
    </xf>
    <xf numFmtId="2" fontId="11" fillId="34" borderId="34" xfId="0" applyNumberFormat="1" applyFont="1" applyFill="1" applyBorder="1" applyAlignment="1" applyProtection="1">
      <alignment/>
      <protection/>
    </xf>
    <xf numFmtId="207" fontId="9" fillId="34" borderId="28" xfId="0" applyNumberFormat="1" applyFont="1" applyFill="1" applyBorder="1" applyAlignment="1" applyProtection="1">
      <alignment/>
      <protection locked="0"/>
    </xf>
    <xf numFmtId="206" fontId="11" fillId="34" borderId="35" xfId="0" applyNumberFormat="1" applyFont="1" applyFill="1" applyBorder="1" applyAlignment="1" applyProtection="1">
      <alignment/>
      <protection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17" xfId="0" applyNumberFormat="1" applyFont="1" applyFill="1" applyBorder="1" applyAlignment="1" applyProtection="1">
      <alignment/>
      <protection locked="0"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35" xfId="0" applyNumberFormat="1" applyFont="1" applyFill="1" applyBorder="1" applyAlignment="1" applyProtection="1">
      <alignment/>
      <protection locked="0"/>
    </xf>
    <xf numFmtId="207" fontId="9" fillId="34" borderId="34" xfId="0" applyNumberFormat="1" applyFont="1" applyFill="1" applyBorder="1" applyAlignment="1" applyProtection="1">
      <alignment/>
      <protection locked="0"/>
    </xf>
    <xf numFmtId="2" fontId="11" fillId="34" borderId="37" xfId="0" applyNumberFormat="1" applyFont="1" applyFill="1" applyBorder="1" applyAlignment="1" applyProtection="1">
      <alignment/>
      <protection/>
    </xf>
    <xf numFmtId="207" fontId="9" fillId="34" borderId="38" xfId="0" applyNumberFormat="1" applyFont="1" applyFill="1" applyBorder="1" applyAlignment="1" applyProtection="1">
      <alignment/>
      <protection locked="0"/>
    </xf>
    <xf numFmtId="206" fontId="11" fillId="34" borderId="38" xfId="0" applyNumberFormat="1" applyFont="1" applyFill="1" applyBorder="1" applyAlignment="1" applyProtection="1">
      <alignment/>
      <protection/>
    </xf>
    <xf numFmtId="2" fontId="11" fillId="34" borderId="38" xfId="0" applyNumberFormat="1" applyFont="1" applyFill="1" applyBorder="1" applyAlignment="1" applyProtection="1">
      <alignment/>
      <protection/>
    </xf>
    <xf numFmtId="2" fontId="11" fillId="34" borderId="39" xfId="0" applyNumberFormat="1" applyFon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/>
      <protection locked="0"/>
    </xf>
    <xf numFmtId="207" fontId="9" fillId="34" borderId="35" xfId="0" applyNumberFormat="1" applyFont="1" applyFill="1" applyBorder="1" applyAlignment="1" applyProtection="1">
      <alignment/>
      <protection locked="0"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4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206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/>
      <protection/>
    </xf>
    <xf numFmtId="2" fontId="0" fillId="35" borderId="2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06" fontId="13" fillId="35" borderId="0" xfId="0" applyNumberFormat="1" applyFont="1" applyFill="1" applyBorder="1" applyAlignment="1" applyProtection="1">
      <alignment/>
      <protection/>
    </xf>
    <xf numFmtId="209" fontId="13" fillId="35" borderId="0" xfId="0" applyNumberFormat="1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/>
      <protection/>
    </xf>
    <xf numFmtId="0" fontId="0" fillId="36" borderId="41" xfId="0" applyFont="1" applyFill="1" applyBorder="1" applyAlignment="1" applyProtection="1">
      <alignment/>
      <protection/>
    </xf>
    <xf numFmtId="0" fontId="0" fillId="36" borderId="42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Continuous"/>
      <protection/>
    </xf>
    <xf numFmtId="0" fontId="0" fillId="36" borderId="0" xfId="0" applyFon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40" xfId="0" applyFont="1" applyFill="1" applyBorder="1" applyAlignment="1" applyProtection="1">
      <alignment/>
      <protection/>
    </xf>
    <xf numFmtId="0" fontId="1" fillId="36" borderId="45" xfId="0" applyFont="1" applyFill="1" applyBorder="1" applyAlignment="1" applyProtection="1">
      <alignment horizontal="center"/>
      <protection/>
    </xf>
    <xf numFmtId="0" fontId="15" fillId="36" borderId="45" xfId="0" applyFont="1" applyFill="1" applyBorder="1" applyAlignment="1" applyProtection="1">
      <alignment horizontal="center"/>
      <protection/>
    </xf>
    <xf numFmtId="0" fontId="15" fillId="36" borderId="46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0" fontId="15" fillId="36" borderId="47" xfId="0" applyFont="1" applyFill="1" applyBorder="1" applyAlignment="1" applyProtection="1">
      <alignment horizontal="center"/>
      <protection/>
    </xf>
    <xf numFmtId="0" fontId="15" fillId="36" borderId="12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206" fontId="9" fillId="36" borderId="48" xfId="0" applyNumberFormat="1" applyFont="1" applyFill="1" applyBorder="1" applyAlignment="1" applyProtection="1">
      <alignment/>
      <protection locked="0"/>
    </xf>
    <xf numFmtId="206" fontId="11" fillId="36" borderId="48" xfId="0" applyNumberFormat="1" applyFont="1" applyFill="1" applyBorder="1" applyAlignment="1" applyProtection="1">
      <alignment/>
      <protection/>
    </xf>
    <xf numFmtId="206" fontId="11" fillId="36" borderId="15" xfId="0" applyNumberFormat="1" applyFont="1" applyFill="1" applyBorder="1" applyAlignment="1" applyProtection="1">
      <alignment/>
      <protection/>
    </xf>
    <xf numFmtId="206" fontId="13" fillId="36" borderId="0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11" fillId="36" borderId="49" xfId="0" applyNumberFormat="1" applyFont="1" applyFill="1" applyBorder="1" applyAlignment="1" applyProtection="1">
      <alignment/>
      <protection/>
    </xf>
    <xf numFmtId="206" fontId="11" fillId="36" borderId="18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9" fillId="36" borderId="50" xfId="0" applyNumberFormat="1" applyFont="1" applyFill="1" applyBorder="1" applyAlignment="1" applyProtection="1">
      <alignment/>
      <protection locked="0"/>
    </xf>
    <xf numFmtId="206" fontId="11" fillId="36" borderId="50" xfId="0" applyNumberFormat="1" applyFont="1" applyFill="1" applyBorder="1" applyAlignment="1" applyProtection="1">
      <alignment/>
      <protection/>
    </xf>
    <xf numFmtId="206" fontId="11" fillId="36" borderId="21" xfId="0" applyNumberFormat="1" applyFont="1" applyFill="1" applyBorder="1" applyAlignment="1" applyProtection="1">
      <alignment/>
      <protection/>
    </xf>
    <xf numFmtId="0" fontId="0" fillId="36" borderId="26" xfId="0" applyFont="1" applyFill="1" applyBorder="1" applyAlignment="1" applyProtection="1">
      <alignment/>
      <protection/>
    </xf>
    <xf numFmtId="0" fontId="0" fillId="36" borderId="51" xfId="0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 applyProtection="1">
      <alignment horizontal="centerContinuous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206" fontId="1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206" fontId="1" fillId="35" borderId="0" xfId="0" applyNumberFormat="1" applyFont="1" applyFill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06" fontId="9" fillId="35" borderId="0" xfId="0" applyNumberFormat="1" applyFont="1" applyFill="1" applyBorder="1" applyAlignment="1" applyProtection="1">
      <alignment horizontal="right"/>
      <protection/>
    </xf>
    <xf numFmtId="206" fontId="13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206" fontId="13" fillId="35" borderId="0" xfId="0" applyNumberFormat="1" applyFont="1" applyFill="1" applyBorder="1" applyAlignment="1" applyProtection="1" quotePrefix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0" fontId="24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1" fontId="10" fillId="35" borderId="0" xfId="0" applyNumberFormat="1" applyFont="1" applyFill="1" applyBorder="1" applyAlignment="1" applyProtection="1">
      <alignment horizontal="centerContinuous"/>
      <protection/>
    </xf>
    <xf numFmtId="0" fontId="1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 horizontal="right"/>
      <protection/>
    </xf>
    <xf numFmtId="1" fontId="10" fillId="34" borderId="10" xfId="0" applyNumberFormat="1" applyFont="1" applyFill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0" fontId="13" fillId="34" borderId="10" xfId="0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2" fontId="11" fillId="34" borderId="12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right"/>
      <protection/>
    </xf>
    <xf numFmtId="2" fontId="11" fillId="34" borderId="10" xfId="0" applyNumberFormat="1" applyFont="1" applyFill="1" applyBorder="1" applyAlignment="1" applyProtection="1">
      <alignment horizontal="right"/>
      <protection/>
    </xf>
    <xf numFmtId="206" fontId="9" fillId="34" borderId="10" xfId="0" applyNumberFormat="1" applyFont="1" applyFill="1" applyBorder="1" applyAlignment="1" applyProtection="1">
      <alignment horizontal="right"/>
      <protection/>
    </xf>
    <xf numFmtId="206" fontId="11" fillId="34" borderId="10" xfId="0" applyNumberFormat="1" applyFont="1" applyFill="1" applyBorder="1" applyAlignment="1" applyProtection="1">
      <alignment horizontal="right"/>
      <protection/>
    </xf>
    <xf numFmtId="206" fontId="13" fillId="34" borderId="10" xfId="0" applyNumberFormat="1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" fontId="9" fillId="34" borderId="15" xfId="0" applyNumberFormat="1" applyFont="1" applyFill="1" applyBorder="1" applyAlignment="1" applyProtection="1">
      <alignment horizontal="right"/>
      <protection locked="0"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1" fontId="0" fillId="34" borderId="17" xfId="0" applyNumberFormat="1" applyFont="1" applyFill="1" applyBorder="1" applyAlignment="1" applyProtection="1">
      <alignment horizontal="right"/>
      <protection/>
    </xf>
    <xf numFmtId="1" fontId="9" fillId="34" borderId="18" xfId="0" applyNumberFormat="1" applyFont="1" applyFill="1" applyBorder="1" applyAlignment="1" applyProtection="1">
      <alignment horizontal="right"/>
      <protection locked="0"/>
    </xf>
    <xf numFmtId="0" fontId="9" fillId="34" borderId="17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206" fontId="9" fillId="34" borderId="20" xfId="0" applyNumberFormat="1" applyFont="1" applyFill="1" applyBorder="1" applyAlignment="1" applyProtection="1">
      <alignment horizontal="right"/>
      <protection/>
    </xf>
    <xf numFmtId="206" fontId="11" fillId="34" borderId="20" xfId="0" applyNumberFormat="1" applyFont="1" applyFill="1" applyBorder="1" applyAlignment="1" applyProtection="1">
      <alignment horizontal="right"/>
      <protection/>
    </xf>
    <xf numFmtId="206" fontId="11" fillId="34" borderId="14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206" fontId="9" fillId="34" borderId="14" xfId="0" applyNumberFormat="1" applyFont="1" applyFill="1" applyBorder="1" applyAlignment="1" applyProtection="1">
      <alignment horizontal="right"/>
      <protection/>
    </xf>
    <xf numFmtId="2" fontId="11" fillId="34" borderId="50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2" fontId="11" fillId="34" borderId="43" xfId="0" applyNumberFormat="1" applyFont="1" applyFill="1" applyBorder="1" applyAlignment="1" applyProtection="1">
      <alignment/>
      <protection/>
    </xf>
    <xf numFmtId="2" fontId="12" fillId="33" borderId="14" xfId="0" applyNumberFormat="1" applyFont="1" applyFill="1" applyBorder="1" applyAlignment="1" applyProtection="1">
      <alignment/>
      <protection/>
    </xf>
    <xf numFmtId="2" fontId="12" fillId="33" borderId="1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0" fillId="33" borderId="4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Continuous"/>
      <protection/>
    </xf>
    <xf numFmtId="0" fontId="0" fillId="35" borderId="4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52" xfId="0" applyFont="1" applyFill="1" applyBorder="1" applyAlignment="1" applyProtection="1">
      <alignment/>
      <protection/>
    </xf>
    <xf numFmtId="0" fontId="1" fillId="33" borderId="53" xfId="0" applyFont="1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9" fillId="34" borderId="21" xfId="0" applyNumberFormat="1" applyFont="1" applyFill="1" applyBorder="1" applyAlignment="1" applyProtection="1">
      <alignment/>
      <protection locked="0"/>
    </xf>
    <xf numFmtId="2" fontId="11" fillId="34" borderId="19" xfId="0" applyNumberFormat="1" applyFont="1" applyFill="1" applyBorder="1" applyAlignment="1" applyProtection="1">
      <alignment/>
      <protection/>
    </xf>
    <xf numFmtId="0" fontId="22" fillId="37" borderId="10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2" fontId="25" fillId="34" borderId="17" xfId="0" applyNumberFormat="1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25" fillId="37" borderId="10" xfId="0" applyFont="1" applyFill="1" applyBorder="1" applyAlignment="1" applyProtection="1">
      <alignment/>
      <protection/>
    </xf>
    <xf numFmtId="0" fontId="21" fillId="37" borderId="12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206" fontId="1" fillId="37" borderId="10" xfId="0" applyNumberFormat="1" applyFont="1" applyFill="1" applyBorder="1" applyAlignment="1" applyProtection="1">
      <alignment horizontal="right"/>
      <protection/>
    </xf>
    <xf numFmtId="0" fontId="21" fillId="37" borderId="12" xfId="0" applyFont="1" applyFill="1" applyBorder="1" applyAlignment="1" applyProtection="1">
      <alignment horizontal="right"/>
      <protection locked="0"/>
    </xf>
    <xf numFmtId="0" fontId="21" fillId="37" borderId="10" xfId="0" applyFont="1" applyFill="1" applyBorder="1" applyAlignment="1" applyProtection="1">
      <alignment horizontal="left"/>
      <protection/>
    </xf>
    <xf numFmtId="0" fontId="21" fillId="37" borderId="10" xfId="0" applyFont="1" applyFill="1" applyBorder="1" applyAlignment="1" applyProtection="1">
      <alignment horizontal="right"/>
      <protection/>
    </xf>
    <xf numFmtId="2" fontId="21" fillId="37" borderId="10" xfId="0" applyNumberFormat="1" applyFont="1" applyFill="1" applyBorder="1" applyAlignment="1" applyProtection="1">
      <alignment horizontal="right"/>
      <protection/>
    </xf>
    <xf numFmtId="2" fontId="1" fillId="36" borderId="15" xfId="0" applyNumberFormat="1" applyFont="1" applyFill="1" applyBorder="1" applyAlignment="1" applyProtection="1">
      <alignment horizontal="right"/>
      <protection/>
    </xf>
    <xf numFmtId="2" fontId="1" fillId="36" borderId="18" xfId="0" applyNumberFormat="1" applyFont="1" applyFill="1" applyBorder="1" applyAlignment="1" applyProtection="1">
      <alignment horizontal="right"/>
      <protection/>
    </xf>
    <xf numFmtId="2" fontId="1" fillId="36" borderId="21" xfId="0" applyNumberFormat="1" applyFont="1" applyFill="1" applyBorder="1" applyAlignment="1" applyProtection="1">
      <alignment horizontal="right"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 horizontal="center"/>
      <protection/>
    </xf>
    <xf numFmtId="2" fontId="11" fillId="36" borderId="0" xfId="0" applyNumberFormat="1" applyFont="1" applyFill="1" applyBorder="1" applyAlignment="1" applyProtection="1">
      <alignment horizontal="center"/>
      <protection/>
    </xf>
    <xf numFmtId="2" fontId="11" fillId="36" borderId="40" xfId="0" applyNumberFormat="1" applyFont="1" applyFill="1" applyBorder="1" applyAlignment="1" applyProtection="1">
      <alignment horizontal="center"/>
      <protection/>
    </xf>
    <xf numFmtId="2" fontId="1" fillId="36" borderId="48" xfId="0" applyNumberFormat="1" applyFont="1" applyFill="1" applyBorder="1" applyAlignment="1" applyProtection="1">
      <alignment horizontal="right"/>
      <protection/>
    </xf>
    <xf numFmtId="2" fontId="1" fillId="36" borderId="49" xfId="0" applyNumberFormat="1" applyFont="1" applyFill="1" applyBorder="1" applyAlignment="1" applyProtection="1">
      <alignment horizontal="right"/>
      <protection/>
    </xf>
    <xf numFmtId="2" fontId="1" fillId="36" borderId="50" xfId="0" applyNumberFormat="1" applyFont="1" applyFill="1" applyBorder="1" applyAlignment="1" applyProtection="1">
      <alignment horizontal="right"/>
      <protection/>
    </xf>
    <xf numFmtId="49" fontId="9" fillId="34" borderId="43" xfId="0" applyNumberFormat="1" applyFont="1" applyFill="1" applyBorder="1" applyAlignment="1" applyProtection="1">
      <alignment/>
      <protection locked="0"/>
    </xf>
    <xf numFmtId="206" fontId="9" fillId="34" borderId="54" xfId="0" applyNumberFormat="1" applyFont="1" applyFill="1" applyBorder="1" applyAlignment="1" applyProtection="1">
      <alignment/>
      <protection locked="0"/>
    </xf>
    <xf numFmtId="206" fontId="9" fillId="34" borderId="34" xfId="0" applyNumberFormat="1" applyFont="1" applyFill="1" applyBorder="1" applyAlignment="1" applyProtection="1">
      <alignment/>
      <protection locked="0"/>
    </xf>
    <xf numFmtId="206" fontId="9" fillId="34" borderId="55" xfId="0" applyNumberFormat="1" applyFont="1" applyFill="1" applyBorder="1" applyAlignment="1" applyProtection="1">
      <alignment/>
      <protection locked="0"/>
    </xf>
    <xf numFmtId="206" fontId="9" fillId="34" borderId="37" xfId="0" applyNumberFormat="1" applyFont="1" applyFill="1" applyBorder="1" applyAlignment="1" applyProtection="1">
      <alignment/>
      <protection locked="0"/>
    </xf>
    <xf numFmtId="2" fontId="9" fillId="34" borderId="56" xfId="0" applyNumberFormat="1" applyFont="1" applyFill="1" applyBorder="1" applyAlignment="1" applyProtection="1">
      <alignment/>
      <protection locked="0"/>
    </xf>
    <xf numFmtId="2" fontId="9" fillId="34" borderId="44" xfId="0" applyNumberFormat="1" applyFont="1" applyFill="1" applyBorder="1" applyAlignment="1" applyProtection="1">
      <alignment/>
      <protection locked="0"/>
    </xf>
    <xf numFmtId="2" fontId="9" fillId="34" borderId="5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1" fontId="9" fillId="34" borderId="14" xfId="0" applyNumberFormat="1" applyFont="1" applyFill="1" applyBorder="1" applyAlignment="1" applyProtection="1">
      <alignment horizontal="right"/>
      <protection/>
    </xf>
    <xf numFmtId="1" fontId="9" fillId="34" borderId="17" xfId="0" applyNumberFormat="1" applyFont="1" applyFill="1" applyBorder="1" applyAlignment="1" applyProtection="1">
      <alignment horizontal="right"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2" fontId="11" fillId="34" borderId="47" xfId="0" applyNumberFormat="1" applyFont="1" applyFill="1" applyBorder="1" applyAlignment="1" applyProtection="1">
      <alignment/>
      <protection/>
    </xf>
    <xf numFmtId="206" fontId="9" fillId="35" borderId="0" xfId="0" applyNumberFormat="1" applyFont="1" applyFill="1" applyBorder="1" applyAlignment="1" applyProtection="1">
      <alignment/>
      <protection/>
    </xf>
    <xf numFmtId="0" fontId="9" fillId="36" borderId="44" xfId="0" applyFont="1" applyFill="1" applyBorder="1" applyAlignment="1" applyProtection="1">
      <alignment/>
      <protection locked="0"/>
    </xf>
    <xf numFmtId="0" fontId="9" fillId="36" borderId="47" xfId="0" applyFont="1" applyFill="1" applyBorder="1" applyAlignment="1" applyProtection="1">
      <alignment/>
      <protection locked="0"/>
    </xf>
    <xf numFmtId="2" fontId="11" fillId="34" borderId="39" xfId="0" applyNumberFormat="1" applyFont="1" applyFill="1" applyBorder="1" applyAlignment="1" applyProtection="1">
      <alignment/>
      <protection/>
    </xf>
    <xf numFmtId="206" fontId="9" fillId="34" borderId="34" xfId="0" applyNumberFormat="1" applyFont="1" applyFill="1" applyBorder="1" applyAlignment="1" applyProtection="1">
      <alignment/>
      <protection locked="0"/>
    </xf>
    <xf numFmtId="49" fontId="9" fillId="34" borderId="16" xfId="0" applyNumberFormat="1" applyFont="1" applyFill="1" applyBorder="1" applyAlignment="1" applyProtection="1">
      <alignment/>
      <protection locked="0"/>
    </xf>
    <xf numFmtId="49" fontId="9" fillId="34" borderId="17" xfId="0" applyNumberFormat="1" applyFont="1" applyFill="1" applyBorder="1" applyAlignment="1" applyProtection="1">
      <alignment/>
      <protection locked="0"/>
    </xf>
    <xf numFmtId="2" fontId="11" fillId="36" borderId="26" xfId="0" applyNumberFormat="1" applyFont="1" applyFill="1" applyBorder="1" applyAlignment="1" applyProtection="1">
      <alignment horizontal="center"/>
      <protection/>
    </xf>
    <xf numFmtId="2" fontId="11" fillId="36" borderId="51" xfId="0" applyNumberFormat="1" applyFont="1" applyFill="1" applyBorder="1" applyAlignment="1" applyProtection="1">
      <alignment horizontal="center"/>
      <protection/>
    </xf>
    <xf numFmtId="2" fontId="11" fillId="36" borderId="46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7" borderId="10" xfId="0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21" xfId="0" applyNumberFormat="1" applyFont="1" applyFill="1" applyBorder="1" applyAlignment="1" applyProtection="1">
      <alignment horizontal="right"/>
      <protection/>
    </xf>
    <xf numFmtId="2" fontId="9" fillId="34" borderId="18" xfId="0" applyNumberFormat="1" applyFont="1" applyFill="1" applyBorder="1" applyAlignment="1" applyProtection="1">
      <alignment horizontal="right"/>
      <protection locked="0"/>
    </xf>
    <xf numFmtId="2" fontId="11" fillId="34" borderId="38" xfId="0" applyNumberFormat="1" applyFont="1" applyFill="1" applyBorder="1" applyAlignment="1" applyProtection="1">
      <alignment/>
      <protection/>
    </xf>
    <xf numFmtId="0" fontId="1" fillId="38" borderId="11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206" fontId="9" fillId="38" borderId="10" xfId="0" applyNumberFormat="1" applyFont="1" applyFill="1" applyBorder="1" applyAlignment="1" applyProtection="1">
      <alignment horizontal="right"/>
      <protection/>
    </xf>
    <xf numFmtId="2" fontId="11" fillId="38" borderId="11" xfId="0" applyNumberFormat="1" applyFont="1" applyFill="1" applyBorder="1" applyAlignment="1" applyProtection="1">
      <alignment horizontal="right"/>
      <protection/>
    </xf>
    <xf numFmtId="2" fontId="1" fillId="38" borderId="10" xfId="0" applyNumberFormat="1" applyFont="1" applyFill="1" applyBorder="1" applyAlignment="1" applyProtection="1">
      <alignment/>
      <protection/>
    </xf>
    <xf numFmtId="207" fontId="0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 horizontal="right"/>
      <protection/>
    </xf>
    <xf numFmtId="2" fontId="11" fillId="38" borderId="10" xfId="0" applyNumberFormat="1" applyFont="1" applyFill="1" applyBorder="1" applyAlignment="1" applyProtection="1">
      <alignment horizontal="right"/>
      <protection/>
    </xf>
    <xf numFmtId="2" fontId="0" fillId="38" borderId="12" xfId="0" applyNumberFormat="1" applyFill="1" applyBorder="1" applyAlignment="1" applyProtection="1">
      <alignment/>
      <protection/>
    </xf>
    <xf numFmtId="2" fontId="11" fillId="38" borderId="11" xfId="0" applyNumberFormat="1" applyFont="1" applyFill="1" applyBorder="1" applyAlignment="1" applyProtection="1">
      <alignment/>
      <protection/>
    </xf>
    <xf numFmtId="207" fontId="13" fillId="38" borderId="10" xfId="0" applyNumberFormat="1" applyFont="1" applyFill="1" applyBorder="1" applyAlignment="1" applyProtection="1">
      <alignment horizontal="left"/>
      <protection/>
    </xf>
    <xf numFmtId="207" fontId="10" fillId="38" borderId="10" xfId="0" applyNumberFormat="1" applyFont="1" applyFill="1" applyBorder="1" applyAlignment="1" applyProtection="1">
      <alignment horizontal="right"/>
      <protection/>
    </xf>
    <xf numFmtId="2" fontId="0" fillId="38" borderId="10" xfId="0" applyNumberFormat="1" applyFill="1" applyBorder="1" applyAlignment="1" applyProtection="1">
      <alignment/>
      <protection/>
    </xf>
    <xf numFmtId="207" fontId="19" fillId="38" borderId="10" xfId="0" applyNumberFormat="1" applyFont="1" applyFill="1" applyBorder="1" applyAlignment="1" applyProtection="1">
      <alignment horizontal="right"/>
      <protection/>
    </xf>
    <xf numFmtId="0" fontId="13" fillId="38" borderId="11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207" fontId="9" fillId="34" borderId="18" xfId="0" applyNumberFormat="1" applyFont="1" applyFill="1" applyBorder="1" applyAlignment="1" applyProtection="1">
      <alignment horizontal="right"/>
      <protection locked="0"/>
    </xf>
    <xf numFmtId="207" fontId="11" fillId="34" borderId="18" xfId="0" applyNumberFormat="1" applyFont="1" applyFill="1" applyBorder="1" applyAlignment="1" applyProtection="1">
      <alignment horizontal="right"/>
      <protection/>
    </xf>
    <xf numFmtId="2" fontId="11" fillId="34" borderId="15" xfId="0" applyNumberFormat="1" applyFont="1" applyFill="1" applyBorder="1" applyAlignment="1" applyProtection="1">
      <alignment horizontal="right"/>
      <protection/>
    </xf>
    <xf numFmtId="2" fontId="1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9" fillId="34" borderId="17" xfId="0" applyNumberFormat="1" applyFont="1" applyFill="1" applyBorder="1" applyAlignment="1" applyProtection="1">
      <alignment horizontal="right"/>
      <protection/>
    </xf>
    <xf numFmtId="2" fontId="1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1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1" fillId="37" borderId="12" xfId="0" applyNumberFormat="1" applyFont="1" applyFill="1" applyBorder="1" applyAlignment="1" applyProtection="1">
      <alignment horizontal="right"/>
      <protection/>
    </xf>
    <xf numFmtId="2" fontId="9" fillId="34" borderId="14" xfId="0" applyNumberFormat="1" applyFont="1" applyFill="1" applyBorder="1" applyAlignment="1" applyProtection="1">
      <alignment horizontal="right"/>
      <protection/>
    </xf>
    <xf numFmtId="207" fontId="9" fillId="34" borderId="17" xfId="0" applyNumberFormat="1" applyFont="1" applyFill="1" applyBorder="1" applyAlignment="1" applyProtection="1">
      <alignment horizontal="right"/>
      <protection/>
    </xf>
    <xf numFmtId="207" fontId="1" fillId="34" borderId="17" xfId="0" applyNumberFormat="1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07" fontId="11" fillId="34" borderId="17" xfId="0" applyNumberFormat="1" applyFont="1" applyFill="1" applyBorder="1" applyAlignment="1" applyProtection="1">
      <alignment horizontal="right"/>
      <protection/>
    </xf>
    <xf numFmtId="2" fontId="9" fillId="34" borderId="20" xfId="0" applyNumberFormat="1" applyFont="1" applyFill="1" applyBorder="1" applyAlignment="1" applyProtection="1">
      <alignment horizontal="right"/>
      <protection/>
    </xf>
    <xf numFmtId="207" fontId="9" fillId="34" borderId="0" xfId="0" applyNumberFormat="1" applyFont="1" applyFill="1" applyBorder="1" applyAlignment="1" applyProtection="1">
      <alignment/>
      <protection/>
    </xf>
    <xf numFmtId="0" fontId="21" fillId="38" borderId="12" xfId="0" applyFont="1" applyFill="1" applyBorder="1" applyAlignment="1" applyProtection="1">
      <alignment horizontal="right"/>
      <protection/>
    </xf>
    <xf numFmtId="206" fontId="9" fillId="38" borderId="12" xfId="0" applyNumberFormat="1" applyFont="1" applyFill="1" applyBorder="1" applyAlignment="1" applyProtection="1">
      <alignment horizontal="right"/>
      <protection/>
    </xf>
    <xf numFmtId="0" fontId="0" fillId="38" borderId="12" xfId="0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 horizontal="center"/>
      <protection/>
    </xf>
    <xf numFmtId="2" fontId="11" fillId="36" borderId="41" xfId="0" applyNumberFormat="1" applyFont="1" applyFill="1" applyBorder="1" applyAlignment="1" applyProtection="1">
      <alignment horizontal="center"/>
      <protection/>
    </xf>
    <xf numFmtId="2" fontId="11" fillId="36" borderId="42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0" fontId="21" fillId="37" borderId="11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46" xfId="0" applyFont="1" applyFill="1" applyBorder="1" applyAlignment="1" applyProtection="1">
      <alignment horizontal="right"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Continuous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0" fontId="17" fillId="35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right"/>
      <protection/>
    </xf>
    <xf numFmtId="2" fontId="17" fillId="35" borderId="0" xfId="0" applyNumberFormat="1" applyFont="1" applyFill="1" applyBorder="1" applyAlignment="1" applyProtection="1">
      <alignment horizontal="center"/>
      <protection/>
    </xf>
    <xf numFmtId="2" fontId="6" fillId="35" borderId="0" xfId="0" applyNumberFormat="1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right"/>
      <protection/>
    </xf>
    <xf numFmtId="0" fontId="12" fillId="35" borderId="21" xfId="0" applyFont="1" applyFill="1" applyBorder="1" applyAlignment="1" applyProtection="1">
      <alignment horizontal="right"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2" fontId="17" fillId="35" borderId="18" xfId="0" applyNumberFormat="1" applyFont="1" applyFill="1" applyBorder="1" applyAlignment="1" applyProtection="1">
      <alignment horizontal="right"/>
      <protection/>
    </xf>
    <xf numFmtId="0" fontId="12" fillId="35" borderId="19" xfId="0" applyFont="1" applyFill="1" applyBorder="1" applyAlignment="1" applyProtection="1">
      <alignment/>
      <protection/>
    </xf>
    <xf numFmtId="2" fontId="17" fillId="35" borderId="21" xfId="0" applyNumberFormat="1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0" fontId="12" fillId="35" borderId="20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211" fontId="9" fillId="35" borderId="0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 horizontal="left"/>
      <protection/>
    </xf>
    <xf numFmtId="0" fontId="27" fillId="37" borderId="10" xfId="0" applyFont="1" applyFill="1" applyBorder="1" applyAlignment="1" applyProtection="1">
      <alignment horizontal="centerContinuous"/>
      <protection/>
    </xf>
    <xf numFmtId="0" fontId="13" fillId="33" borderId="16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0" fontId="13" fillId="35" borderId="12" xfId="0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1" fontId="9" fillId="35" borderId="17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right"/>
      <protection/>
    </xf>
    <xf numFmtId="2" fontId="9" fillId="35" borderId="17" xfId="0" applyNumberFormat="1" applyFont="1" applyFill="1" applyBorder="1" applyAlignment="1" applyProtection="1">
      <alignment horizontal="right"/>
      <protection/>
    </xf>
    <xf numFmtId="2" fontId="0" fillId="35" borderId="17" xfId="0" applyNumberFormat="1" applyFont="1" applyFill="1" applyBorder="1" applyAlignment="1" applyProtection="1">
      <alignment horizontal="right"/>
      <protection/>
    </xf>
    <xf numFmtId="2" fontId="1" fillId="35" borderId="17" xfId="0" applyNumberFormat="1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horizontal="right"/>
      <protection/>
    </xf>
    <xf numFmtId="1" fontId="9" fillId="35" borderId="14" xfId="0" applyNumberFormat="1" applyFont="1" applyFill="1" applyBorder="1" applyAlignment="1" applyProtection="1">
      <alignment horizontal="right"/>
      <protection/>
    </xf>
    <xf numFmtId="207" fontId="9" fillId="35" borderId="17" xfId="0" applyNumberFormat="1" applyFont="1" applyFill="1" applyBorder="1" applyAlignment="1" applyProtection="1">
      <alignment horizontal="right"/>
      <protection/>
    </xf>
    <xf numFmtId="207" fontId="0" fillId="35" borderId="17" xfId="0" applyNumberFormat="1" applyFont="1" applyFill="1" applyBorder="1" applyAlignment="1" applyProtection="1">
      <alignment horizontal="right"/>
      <protection/>
    </xf>
    <xf numFmtId="207" fontId="1" fillId="35" borderId="17" xfId="0" applyNumberFormat="1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 horizontal="right"/>
      <protection/>
    </xf>
    <xf numFmtId="2" fontId="0" fillId="35" borderId="20" xfId="0" applyNumberFormat="1" applyFont="1" applyFill="1" applyBorder="1" applyAlignment="1" applyProtection="1">
      <alignment horizontal="right"/>
      <protection/>
    </xf>
    <xf numFmtId="2" fontId="1" fillId="35" borderId="2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" fontId="11" fillId="35" borderId="11" xfId="0" applyNumberFormat="1" applyFont="1" applyFill="1" applyBorder="1" applyAlignment="1" applyProtection="1">
      <alignment horizontal="right"/>
      <protection/>
    </xf>
    <xf numFmtId="2" fontId="1" fillId="35" borderId="10" xfId="0" applyNumberFormat="1" applyFont="1" applyFill="1" applyBorder="1" applyAlignment="1" applyProtection="1">
      <alignment/>
      <protection/>
    </xf>
    <xf numFmtId="2" fontId="11" fillId="35" borderId="11" xfId="0" applyNumberFormat="1" applyFont="1" applyFill="1" applyBorder="1" applyAlignment="1" applyProtection="1">
      <alignment/>
      <protection/>
    </xf>
    <xf numFmtId="207" fontId="13" fillId="35" borderId="10" xfId="0" applyNumberFormat="1" applyFont="1" applyFill="1" applyBorder="1" applyAlignment="1" applyProtection="1">
      <alignment horizontal="left"/>
      <protection/>
    </xf>
    <xf numFmtId="207" fontId="10" fillId="35" borderId="1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/>
      <protection/>
    </xf>
    <xf numFmtId="2" fontId="9" fillId="35" borderId="17" xfId="0" applyNumberFormat="1" applyFont="1" applyFill="1" applyBorder="1" applyAlignment="1" applyProtection="1">
      <alignment/>
      <protection/>
    </xf>
    <xf numFmtId="2" fontId="1" fillId="35" borderId="18" xfId="0" applyNumberFormat="1" applyFont="1" applyFill="1" applyBorder="1" applyAlignment="1" applyProtection="1">
      <alignment horizontal="right"/>
      <protection/>
    </xf>
    <xf numFmtId="2" fontId="1" fillId="35" borderId="21" xfId="0" applyNumberFormat="1" applyFont="1" applyFill="1" applyBorder="1" applyAlignment="1" applyProtection="1">
      <alignment horizontal="right"/>
      <protection/>
    </xf>
    <xf numFmtId="0" fontId="13" fillId="35" borderId="19" xfId="0" applyFont="1" applyFill="1" applyBorder="1" applyAlignment="1" applyProtection="1">
      <alignment/>
      <protection/>
    </xf>
    <xf numFmtId="207" fontId="0" fillId="35" borderId="12" xfId="0" applyNumberFormat="1" applyFont="1" applyFill="1" applyBorder="1" applyAlignment="1" applyProtection="1">
      <alignment/>
      <protection/>
    </xf>
    <xf numFmtId="207" fontId="19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 horizontal="right"/>
      <protection/>
    </xf>
    <xf numFmtId="2" fontId="9" fillId="35" borderId="12" xfId="0" applyNumberFormat="1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206" fontId="9" fillId="35" borderId="12" xfId="0" applyNumberFormat="1" applyFont="1" applyFill="1" applyBorder="1" applyAlignment="1" applyProtection="1">
      <alignment horizontal="right"/>
      <protection/>
    </xf>
    <xf numFmtId="207" fontId="1" fillId="35" borderId="18" xfId="0" applyNumberFormat="1" applyFont="1" applyFill="1" applyBorder="1" applyAlignment="1" applyProtection="1">
      <alignment horizontal="right"/>
      <protection/>
    </xf>
    <xf numFmtId="1" fontId="9" fillId="35" borderId="16" xfId="0" applyNumberFormat="1" applyFont="1" applyFill="1" applyBorder="1" applyAlignment="1" applyProtection="1">
      <alignment horizontal="right"/>
      <protection/>
    </xf>
    <xf numFmtId="2" fontId="9" fillId="35" borderId="16" xfId="0" applyNumberFormat="1" applyFont="1" applyFill="1" applyBorder="1" applyAlignment="1" applyProtection="1">
      <alignment horizontal="right"/>
      <protection/>
    </xf>
    <xf numFmtId="1" fontId="9" fillId="35" borderId="13" xfId="0" applyNumberFormat="1" applyFont="1" applyFill="1" applyBorder="1" applyAlignment="1" applyProtection="1">
      <alignment horizontal="right"/>
      <protection/>
    </xf>
    <xf numFmtId="207" fontId="9" fillId="35" borderId="16" xfId="0" applyNumberFormat="1" applyFont="1" applyFill="1" applyBorder="1" applyAlignment="1" applyProtection="1">
      <alignment horizontal="right"/>
      <protection/>
    </xf>
    <xf numFmtId="2" fontId="9" fillId="35" borderId="19" xfId="0" applyNumberFormat="1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 horizontal="right"/>
      <protection/>
    </xf>
    <xf numFmtId="1" fontId="10" fillId="35" borderId="10" xfId="0" applyNumberFormat="1" applyFont="1" applyFill="1" applyBorder="1" applyAlignment="1" applyProtection="1">
      <alignment horizontal="centerContinuous"/>
      <protection/>
    </xf>
    <xf numFmtId="0" fontId="0" fillId="35" borderId="12" xfId="0" applyFill="1" applyBorder="1" applyAlignment="1" applyProtection="1">
      <alignment horizontal="centerContinuous"/>
      <protection/>
    </xf>
    <xf numFmtId="0" fontId="0" fillId="35" borderId="42" xfId="0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" fontId="9" fillId="35" borderId="11" xfId="0" applyNumberFormat="1" applyFont="1" applyFill="1" applyBorder="1" applyAlignment="1" applyProtection="1">
      <alignment horizontal="right"/>
      <protection/>
    </xf>
    <xf numFmtId="2" fontId="11" fillId="36" borderId="40" xfId="0" applyNumberFormat="1" applyFont="1" applyFill="1" applyBorder="1" applyAlignment="1" applyProtection="1">
      <alignment/>
      <protection/>
    </xf>
    <xf numFmtId="2" fontId="11" fillId="36" borderId="46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49" fontId="9" fillId="35" borderId="43" xfId="0" applyNumberFormat="1" applyFont="1" applyFill="1" applyBorder="1" applyAlignment="1" applyProtection="1">
      <alignment/>
      <protection/>
    </xf>
    <xf numFmtId="49" fontId="9" fillId="35" borderId="0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49" fontId="9" fillId="35" borderId="16" xfId="0" applyNumberFormat="1" applyFont="1" applyFill="1" applyBorder="1" applyAlignment="1" applyProtection="1">
      <alignment/>
      <protection/>
    </xf>
    <xf numFmtId="49" fontId="9" fillId="35" borderId="17" xfId="0" applyNumberFormat="1" applyFont="1" applyFill="1" applyBorder="1" applyAlignment="1" applyProtection="1">
      <alignment/>
      <protection/>
    </xf>
    <xf numFmtId="206" fontId="13" fillId="35" borderId="54" xfId="0" applyNumberFormat="1" applyFont="1" applyFill="1" applyBorder="1" applyAlignment="1" applyProtection="1">
      <alignment/>
      <protection/>
    </xf>
    <xf numFmtId="207" fontId="9" fillId="35" borderId="57" xfId="0" applyNumberFormat="1" applyFont="1" applyFill="1" applyBorder="1" applyAlignment="1" applyProtection="1">
      <alignment/>
      <protection/>
    </xf>
    <xf numFmtId="207" fontId="9" fillId="35" borderId="30" xfId="0" applyNumberFormat="1" applyFont="1" applyFill="1" applyBorder="1" applyAlignment="1" applyProtection="1">
      <alignment/>
      <protection/>
    </xf>
    <xf numFmtId="206" fontId="13" fillId="35" borderId="34" xfId="0" applyNumberFormat="1" applyFont="1" applyFill="1" applyBorder="1" applyAlignment="1" applyProtection="1">
      <alignment/>
      <protection/>
    </xf>
    <xf numFmtId="207" fontId="13" fillId="35" borderId="17" xfId="0" applyNumberFormat="1" applyFont="1" applyFill="1" applyBorder="1" applyAlignment="1" applyProtection="1">
      <alignment/>
      <protection/>
    </xf>
    <xf numFmtId="207" fontId="13" fillId="35" borderId="28" xfId="0" applyNumberFormat="1" applyFont="1" applyFill="1" applyBorder="1" applyAlignment="1" applyProtection="1">
      <alignment/>
      <protection/>
    </xf>
    <xf numFmtId="207" fontId="13" fillId="35" borderId="30" xfId="0" applyNumberFormat="1" applyFont="1" applyFill="1" applyBorder="1" applyAlignment="1" applyProtection="1">
      <alignment/>
      <protection/>
    </xf>
    <xf numFmtId="207" fontId="9" fillId="35" borderId="17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13" fillId="35" borderId="35" xfId="0" applyNumberFormat="1" applyFont="1" applyFill="1" applyBorder="1" applyAlignment="1" applyProtection="1">
      <alignment/>
      <protection/>
    </xf>
    <xf numFmtId="207" fontId="13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207" fontId="13" fillId="35" borderId="34" xfId="0" applyNumberFormat="1" applyFont="1" applyFill="1" applyBorder="1" applyAlignment="1" applyProtection="1">
      <alignment/>
      <protection/>
    </xf>
    <xf numFmtId="207" fontId="9" fillId="35" borderId="34" xfId="0" applyNumberFormat="1" applyFont="1" applyFill="1" applyBorder="1" applyAlignment="1" applyProtection="1">
      <alignment/>
      <protection/>
    </xf>
    <xf numFmtId="207" fontId="13" fillId="35" borderId="0" xfId="0" applyNumberFormat="1" applyFont="1" applyFill="1" applyBorder="1" applyAlignment="1" applyProtection="1">
      <alignment/>
      <protection/>
    </xf>
    <xf numFmtId="206" fontId="13" fillId="35" borderId="55" xfId="0" applyNumberFormat="1" applyFont="1" applyFill="1" applyBorder="1" applyAlignment="1" applyProtection="1">
      <alignment/>
      <protection/>
    </xf>
    <xf numFmtId="207" fontId="9" fillId="35" borderId="38" xfId="0" applyNumberFormat="1" applyFont="1" applyFill="1" applyBorder="1" applyAlignment="1" applyProtection="1">
      <alignment/>
      <protection/>
    </xf>
    <xf numFmtId="207" fontId="9" fillId="35" borderId="39" xfId="0" applyNumberFormat="1" applyFont="1" applyFill="1" applyBorder="1" applyAlignment="1" applyProtection="1">
      <alignment/>
      <protection/>
    </xf>
    <xf numFmtId="206" fontId="13" fillId="35" borderId="37" xfId="0" applyNumberFormat="1" applyFont="1" applyFill="1" applyBorder="1" applyAlignment="1" applyProtection="1">
      <alignment/>
      <protection/>
    </xf>
    <xf numFmtId="207" fontId="13" fillId="35" borderId="37" xfId="0" applyNumberFormat="1" applyFont="1" applyFill="1" applyBorder="1" applyAlignment="1" applyProtection="1">
      <alignment/>
      <protection/>
    </xf>
    <xf numFmtId="207" fontId="13" fillId="35" borderId="38" xfId="0" applyNumberFormat="1" applyFont="1" applyFill="1" applyBorder="1" applyAlignment="1" applyProtection="1">
      <alignment/>
      <protection/>
    </xf>
    <xf numFmtId="207" fontId="13" fillId="35" borderId="39" xfId="0" applyNumberFormat="1" applyFont="1" applyFill="1" applyBorder="1" applyAlignment="1" applyProtection="1">
      <alignment/>
      <protection/>
    </xf>
    <xf numFmtId="207" fontId="9" fillId="35" borderId="37" xfId="0" applyNumberFormat="1" applyFont="1" applyFill="1" applyBorder="1" applyAlignment="1" applyProtection="1">
      <alignment/>
      <protection/>
    </xf>
    <xf numFmtId="212" fontId="17" fillId="35" borderId="0" xfId="0" applyNumberFormat="1" applyFont="1" applyFill="1" applyBorder="1" applyAlignment="1" applyProtection="1">
      <alignment horizontal="left"/>
      <protection/>
    </xf>
    <xf numFmtId="211" fontId="17" fillId="35" borderId="0" xfId="0" applyNumberFormat="1" applyFont="1" applyFill="1" applyAlignment="1" applyProtection="1">
      <alignment/>
      <protection/>
    </xf>
    <xf numFmtId="211" fontId="12" fillId="35" borderId="0" xfId="0" applyNumberFormat="1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17" fillId="35" borderId="12" xfId="0" applyNumberFormat="1" applyFont="1" applyFill="1" applyBorder="1" applyAlignment="1" applyProtection="1">
      <alignment horizontal="right"/>
      <protection/>
    </xf>
    <xf numFmtId="206" fontId="17" fillId="35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206" fontId="17" fillId="35" borderId="12" xfId="0" applyNumberFormat="1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 horizontal="right"/>
      <protection/>
    </xf>
    <xf numFmtId="206" fontId="17" fillId="35" borderId="0" xfId="0" applyNumberFormat="1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7" fillId="35" borderId="11" xfId="0" applyFont="1" applyFill="1" applyBorder="1" applyAlignment="1" applyProtection="1">
      <alignment/>
      <protection/>
    </xf>
    <xf numFmtId="0" fontId="12" fillId="35" borderId="24" xfId="0" applyFont="1" applyFill="1" applyBorder="1" applyAlignment="1" applyProtection="1">
      <alignment horizontal="center"/>
      <protection/>
    </xf>
    <xf numFmtId="0" fontId="12" fillId="35" borderId="25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33" xfId="0" applyFont="1" applyFill="1" applyBorder="1" applyAlignment="1" applyProtection="1">
      <alignment horizontal="center"/>
      <protection/>
    </xf>
    <xf numFmtId="206" fontId="17" fillId="35" borderId="0" xfId="0" applyNumberFormat="1" applyFont="1" applyFill="1" applyBorder="1" applyAlignment="1" applyProtection="1">
      <alignment horizontal="centerContinuous"/>
      <protection/>
    </xf>
    <xf numFmtId="206" fontId="6" fillId="35" borderId="0" xfId="0" applyNumberFormat="1" applyFont="1" applyFill="1" applyBorder="1" applyAlignment="1" applyProtection="1">
      <alignment horizontal="centerContinuous"/>
      <protection/>
    </xf>
    <xf numFmtId="2" fontId="17" fillId="35" borderId="16" xfId="0" applyNumberFormat="1" applyFont="1" applyFill="1" applyBorder="1" applyAlignment="1" applyProtection="1">
      <alignment horizontal="right"/>
      <protection/>
    </xf>
    <xf numFmtId="2" fontId="17" fillId="35" borderId="36" xfId="0" applyNumberFormat="1" applyFont="1" applyFill="1" applyBorder="1" applyAlignment="1" applyProtection="1">
      <alignment horizontal="right"/>
      <protection/>
    </xf>
    <xf numFmtId="2" fontId="17" fillId="35" borderId="17" xfId="0" applyNumberFormat="1" applyFont="1" applyFill="1" applyBorder="1" applyAlignment="1" applyProtection="1">
      <alignment horizontal="right"/>
      <protection/>
    </xf>
    <xf numFmtId="2" fontId="17" fillId="35" borderId="19" xfId="0" applyNumberFormat="1" applyFont="1" applyFill="1" applyBorder="1" applyAlignment="1" applyProtection="1">
      <alignment horizontal="right"/>
      <protection/>
    </xf>
    <xf numFmtId="2" fontId="17" fillId="35" borderId="39" xfId="0" applyNumberFormat="1" applyFont="1" applyFill="1" applyBorder="1" applyAlignment="1" applyProtection="1">
      <alignment horizontal="right"/>
      <protection/>
    </xf>
    <xf numFmtId="2" fontId="17" fillId="35" borderId="20" xfId="0" applyNumberFormat="1" applyFont="1" applyFill="1" applyBorder="1" applyAlignment="1" applyProtection="1">
      <alignment horizontal="right"/>
      <protection/>
    </xf>
    <xf numFmtId="0" fontId="12" fillId="35" borderId="12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12" fillId="35" borderId="15" xfId="0" applyFont="1" applyFill="1" applyBorder="1" applyAlignment="1" applyProtection="1">
      <alignment horizontal="right"/>
      <protection/>
    </xf>
    <xf numFmtId="2" fontId="17" fillId="35" borderId="51" xfId="0" applyNumberFormat="1" applyFont="1" applyFill="1" applyBorder="1" applyAlignment="1" applyProtection="1">
      <alignment horizontal="right"/>
      <protection/>
    </xf>
    <xf numFmtId="0" fontId="12" fillId="35" borderId="58" xfId="0" applyFont="1" applyFill="1" applyBorder="1" applyAlignment="1" applyProtection="1">
      <alignment horizontal="center"/>
      <protection/>
    </xf>
    <xf numFmtId="0" fontId="12" fillId="35" borderId="59" xfId="0" applyFont="1" applyFill="1" applyBorder="1" applyAlignment="1" applyProtection="1">
      <alignment horizontal="center"/>
      <protection/>
    </xf>
    <xf numFmtId="0" fontId="12" fillId="35" borderId="60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42" xfId="0" applyFont="1" applyFill="1" applyBorder="1" applyAlignment="1" applyProtection="1">
      <alignment horizontal="centerContinuous"/>
      <protection/>
    </xf>
    <xf numFmtId="0" fontId="8" fillId="35" borderId="43" xfId="0" applyFont="1" applyFill="1" applyBorder="1" applyAlignment="1" applyProtection="1">
      <alignment horizontal="centerContinuous"/>
      <protection/>
    </xf>
    <xf numFmtId="0" fontId="8" fillId="35" borderId="40" xfId="0" applyFont="1" applyFill="1" applyBorder="1" applyAlignment="1" applyProtection="1">
      <alignment horizontal="centerContinuous"/>
      <protection/>
    </xf>
    <xf numFmtId="0" fontId="8" fillId="35" borderId="26" xfId="0" applyFont="1" applyFill="1" applyBorder="1" applyAlignment="1" applyProtection="1">
      <alignment horizontal="centerContinuous"/>
      <protection/>
    </xf>
    <xf numFmtId="0" fontId="8" fillId="35" borderId="46" xfId="0" applyFont="1" applyFill="1" applyBorder="1" applyAlignment="1" applyProtection="1">
      <alignment horizontal="centerContinuous"/>
      <protection/>
    </xf>
    <xf numFmtId="0" fontId="10" fillId="35" borderId="0" xfId="0" applyFont="1" applyFill="1" applyAlignment="1" applyProtection="1">
      <alignment horizontal="centerContinuous"/>
      <protection/>
    </xf>
    <xf numFmtId="0" fontId="16" fillId="35" borderId="0" xfId="0" applyFont="1" applyFill="1" applyAlignment="1" applyProtection="1">
      <alignment horizontal="centerContinuous"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42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206" fontId="9" fillId="35" borderId="0" xfId="0" applyNumberFormat="1" applyFont="1" applyFill="1" applyBorder="1" applyAlignment="1" applyProtection="1">
      <alignment/>
      <protection/>
    </xf>
    <xf numFmtId="206" fontId="11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206" fontId="17" fillId="35" borderId="36" xfId="0" applyNumberFormat="1" applyFont="1" applyFill="1" applyBorder="1" applyAlignment="1" applyProtection="1">
      <alignment horizontal="right"/>
      <protection/>
    </xf>
    <xf numFmtId="2" fontId="13" fillId="34" borderId="42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206" fontId="1" fillId="35" borderId="0" xfId="0" applyNumberFormat="1" applyFont="1" applyFill="1" applyBorder="1" applyAlignment="1" applyProtection="1">
      <alignment horizontal="center"/>
      <protection/>
    </xf>
    <xf numFmtId="207" fontId="1" fillId="35" borderId="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 horizontal="centerContinuous"/>
      <protection/>
    </xf>
    <xf numFmtId="2" fontId="1" fillId="35" borderId="0" xfId="0" applyNumberFormat="1" applyFont="1" applyFill="1" applyAlignment="1" applyProtection="1">
      <alignment horizontal="center"/>
      <protection/>
    </xf>
    <xf numFmtId="1" fontId="1" fillId="35" borderId="12" xfId="0" applyNumberFormat="1" applyFont="1" applyFill="1" applyBorder="1" applyAlignment="1" applyProtection="1">
      <alignment horizontal="centerContinuous"/>
      <protection/>
    </xf>
    <xf numFmtId="1" fontId="1" fillId="35" borderId="0" xfId="0" applyNumberFormat="1" applyFont="1" applyFill="1" applyAlignment="1" applyProtection="1">
      <alignment horizontal="center"/>
      <protection/>
    </xf>
    <xf numFmtId="0" fontId="11" fillId="35" borderId="22" xfId="0" applyFont="1" applyFill="1" applyBorder="1" applyAlignment="1" applyProtection="1">
      <alignment/>
      <protection/>
    </xf>
    <xf numFmtId="0" fontId="11" fillId="35" borderId="42" xfId="0" applyFont="1" applyFill="1" applyBorder="1" applyAlignment="1" applyProtection="1">
      <alignment/>
      <protection/>
    </xf>
    <xf numFmtId="0" fontId="1" fillId="35" borderId="44" xfId="0" applyFont="1" applyFill="1" applyBorder="1" applyAlignment="1" applyProtection="1">
      <alignment horizontal="centerContinuous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42" xfId="0" applyFont="1" applyFill="1" applyBorder="1" applyAlignment="1" applyProtection="1">
      <alignment horizontal="centerContinuous"/>
      <protection/>
    </xf>
    <xf numFmtId="0" fontId="11" fillId="35" borderId="26" xfId="0" applyFont="1" applyFill="1" applyBorder="1" applyAlignment="1" applyProtection="1">
      <alignment/>
      <protection/>
    </xf>
    <xf numFmtId="0" fontId="11" fillId="35" borderId="46" xfId="0" applyFont="1" applyFill="1" applyBorder="1" applyAlignment="1" applyProtection="1">
      <alignment/>
      <protection/>
    </xf>
    <xf numFmtId="0" fontId="1" fillId="35" borderId="45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46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35" borderId="45" xfId="0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/>
      <protection/>
    </xf>
    <xf numFmtId="2" fontId="1" fillId="35" borderId="48" xfId="0" applyNumberFormat="1" applyFont="1" applyFill="1" applyBorder="1" applyAlignment="1" applyProtection="1">
      <alignment/>
      <protection/>
    </xf>
    <xf numFmtId="206" fontId="1" fillId="35" borderId="48" xfId="0" applyNumberFormat="1" applyFont="1" applyFill="1" applyBorder="1" applyAlignment="1" applyProtection="1">
      <alignment horizontal="center"/>
      <protection/>
    </xf>
    <xf numFmtId="0" fontId="11" fillId="35" borderId="47" xfId="0" applyFont="1" applyFill="1" applyBorder="1" applyAlignment="1" applyProtection="1">
      <alignment horizontal="center"/>
      <protection/>
    </xf>
    <xf numFmtId="207" fontId="11" fillId="35" borderId="12" xfId="0" applyNumberFormat="1" applyFont="1" applyFill="1" applyBorder="1" applyAlignment="1" applyProtection="1">
      <alignment horizontal="center"/>
      <protection/>
    </xf>
    <xf numFmtId="2" fontId="1" fillId="35" borderId="16" xfId="0" applyNumberFormat="1" applyFont="1" applyFill="1" applyBorder="1" applyAlignment="1" applyProtection="1">
      <alignment/>
      <protection/>
    </xf>
    <xf numFmtId="2" fontId="1" fillId="35" borderId="49" xfId="0" applyNumberFormat="1" applyFont="1" applyFill="1" applyBorder="1" applyAlignment="1" applyProtection="1">
      <alignment/>
      <protection/>
    </xf>
    <xf numFmtId="206" fontId="1" fillId="35" borderId="49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2" fontId="1" fillId="35" borderId="50" xfId="0" applyNumberFormat="1" applyFont="1" applyFill="1" applyBorder="1" applyAlignment="1" applyProtection="1">
      <alignment/>
      <protection/>
    </xf>
    <xf numFmtId="206" fontId="1" fillId="35" borderId="50" xfId="0" applyNumberFormat="1" applyFont="1" applyFill="1" applyBorder="1" applyAlignment="1" applyProtection="1">
      <alignment horizontal="center"/>
      <protection/>
    </xf>
    <xf numFmtId="206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 horizontal="centerContinuous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61" xfId="0" applyFont="1" applyFill="1" applyBorder="1" applyAlignment="1" applyProtection="1">
      <alignment horizontal="center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46" xfId="0" applyFont="1" applyFill="1" applyBorder="1" applyAlignment="1" applyProtection="1">
      <alignment horizontal="center"/>
      <protection/>
    </xf>
    <xf numFmtId="0" fontId="1" fillId="35" borderId="62" xfId="0" applyFont="1" applyFill="1" applyBorder="1" applyAlignment="1" applyProtection="1">
      <alignment horizontal="center"/>
      <protection/>
    </xf>
    <xf numFmtId="208" fontId="0" fillId="35" borderId="48" xfId="0" applyNumberFormat="1" applyFill="1" applyBorder="1" applyAlignment="1" applyProtection="1">
      <alignment horizontal="center"/>
      <protection/>
    </xf>
    <xf numFmtId="206" fontId="0" fillId="35" borderId="63" xfId="0" applyNumberFormat="1" applyFill="1" applyBorder="1" applyAlignment="1" applyProtection="1">
      <alignment horizontal="center"/>
      <protection/>
    </xf>
    <xf numFmtId="208" fontId="0" fillId="35" borderId="63" xfId="0" applyNumberFormat="1" applyFill="1" applyBorder="1" applyAlignment="1" applyProtection="1">
      <alignment horizontal="center"/>
      <protection/>
    </xf>
    <xf numFmtId="208" fontId="0" fillId="35" borderId="45" xfId="0" applyNumberFormat="1" applyFill="1" applyBorder="1" applyAlignment="1" applyProtection="1">
      <alignment horizontal="center"/>
      <protection/>
    </xf>
    <xf numFmtId="206" fontId="0" fillId="35" borderId="45" xfId="0" applyNumberForma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right"/>
      <protection/>
    </xf>
    <xf numFmtId="14" fontId="17" fillId="35" borderId="0" xfId="0" applyNumberFormat="1" applyFont="1" applyFill="1" applyBorder="1" applyAlignment="1" applyProtection="1">
      <alignment horizontal="left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206" fontId="17" fillId="35" borderId="39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Alignment="1" applyProtection="1">
      <alignment/>
      <protection/>
    </xf>
    <xf numFmtId="206" fontId="0" fillId="35" borderId="0" xfId="0" applyNumberFormat="1" applyFont="1" applyFill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/>
      <protection/>
    </xf>
    <xf numFmtId="2" fontId="11" fillId="36" borderId="41" xfId="0" applyNumberFormat="1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4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/>
      <protection/>
    </xf>
    <xf numFmtId="206" fontId="11" fillId="36" borderId="0" xfId="0" applyNumberFormat="1" applyFont="1" applyFill="1" applyBorder="1" applyAlignment="1" applyProtection="1">
      <alignment/>
      <protection/>
    </xf>
    <xf numFmtId="2" fontId="11" fillId="36" borderId="0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206" fontId="11" fillId="36" borderId="51" xfId="0" applyNumberFormat="1" applyFont="1" applyFill="1" applyBorder="1" applyAlignment="1" applyProtection="1">
      <alignment/>
      <protection/>
    </xf>
    <xf numFmtId="2" fontId="11" fillId="36" borderId="51" xfId="0" applyNumberFormat="1" applyFont="1" applyFill="1" applyBorder="1" applyAlignment="1" applyProtection="1">
      <alignment/>
      <protection/>
    </xf>
    <xf numFmtId="0" fontId="11" fillId="36" borderId="51" xfId="0" applyFont="1" applyFill="1" applyBorder="1" applyAlignment="1" applyProtection="1">
      <alignment/>
      <protection/>
    </xf>
    <xf numFmtId="2" fontId="17" fillId="35" borderId="13" xfId="0" applyNumberFormat="1" applyFont="1" applyFill="1" applyBorder="1" applyAlignment="1" applyProtection="1">
      <alignment horizontal="right"/>
      <protection/>
    </xf>
    <xf numFmtId="206" fontId="17" fillId="35" borderId="64" xfId="0" applyNumberFormat="1" applyFont="1" applyFill="1" applyBorder="1" applyAlignment="1" applyProtection="1">
      <alignment horizontal="right"/>
      <protection/>
    </xf>
    <xf numFmtId="2" fontId="17" fillId="35" borderId="14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46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"/>
      <protection/>
    </xf>
    <xf numFmtId="210" fontId="9" fillId="34" borderId="18" xfId="0" applyNumberFormat="1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49" fontId="9" fillId="34" borderId="21" xfId="0" applyNumberFormat="1" applyFont="1" applyFill="1" applyBorder="1" applyAlignment="1" applyProtection="1">
      <alignment horizontal="left"/>
      <protection/>
    </xf>
    <xf numFmtId="2" fontId="9" fillId="34" borderId="15" xfId="0" applyNumberFormat="1" applyFont="1" applyFill="1" applyBorder="1" applyAlignment="1" applyProtection="1">
      <alignment horizontal="left"/>
      <protection/>
    </xf>
    <xf numFmtId="2" fontId="9" fillId="34" borderId="18" xfId="0" applyNumberFormat="1" applyFont="1" applyFill="1" applyBorder="1" applyAlignment="1" applyProtection="1">
      <alignment/>
      <protection/>
    </xf>
    <xf numFmtId="2" fontId="9" fillId="34" borderId="18" xfId="0" applyNumberFormat="1" applyFont="1" applyFill="1" applyBorder="1" applyAlignment="1" applyProtection="1">
      <alignment horizontal="left"/>
      <protection/>
    </xf>
    <xf numFmtId="2" fontId="9" fillId="34" borderId="21" xfId="0" applyNumberFormat="1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210" fontId="9" fillId="34" borderId="16" xfId="0" applyNumberFormat="1" applyFont="1" applyFill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49" fontId="9" fillId="34" borderId="19" xfId="0" applyNumberFormat="1" applyFont="1" applyFill="1" applyBorder="1" applyAlignment="1" applyProtection="1">
      <alignment horizontal="left"/>
      <protection locked="0"/>
    </xf>
    <xf numFmtId="2" fontId="9" fillId="34" borderId="13" xfId="0" applyNumberFormat="1" applyFont="1" applyFill="1" applyBorder="1" applyAlignment="1" applyProtection="1">
      <alignment horizontal="left"/>
      <protection locked="0"/>
    </xf>
    <xf numFmtId="2" fontId="9" fillId="34" borderId="19" xfId="0" applyNumberFormat="1" applyFont="1" applyFill="1" applyBorder="1" applyAlignment="1" applyProtection="1">
      <alignment horizontal="left"/>
      <protection locked="0"/>
    </xf>
    <xf numFmtId="0" fontId="21" fillId="37" borderId="10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1" fontId="10" fillId="34" borderId="11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0" fontId="1" fillId="37" borderId="22" xfId="0" applyFont="1" applyFill="1" applyBorder="1" applyAlignment="1" applyProtection="1">
      <alignment horizontal="centerContinuous"/>
      <protection/>
    </xf>
    <xf numFmtId="0" fontId="4" fillId="37" borderId="42" xfId="0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2" fontId="23" fillId="35" borderId="12" xfId="0" applyNumberFormat="1" applyFont="1" applyFill="1" applyBorder="1" applyAlignment="1" applyProtection="1">
      <alignment/>
      <protection/>
    </xf>
    <xf numFmtId="2" fontId="23" fillId="35" borderId="42" xfId="0" applyNumberFormat="1" applyFont="1" applyFill="1" applyBorder="1" applyAlignment="1" applyProtection="1">
      <alignment/>
      <protection/>
    </xf>
    <xf numFmtId="2" fontId="23" fillId="35" borderId="47" xfId="0" applyNumberFormat="1" applyFont="1" applyFill="1" applyBorder="1" applyAlignment="1" applyProtection="1">
      <alignment/>
      <protection/>
    </xf>
    <xf numFmtId="2" fontId="17" fillId="35" borderId="49" xfId="0" applyNumberFormat="1" applyFont="1" applyFill="1" applyBorder="1" applyAlignment="1" applyProtection="1">
      <alignment horizontal="right"/>
      <protection/>
    </xf>
    <xf numFmtId="2" fontId="17" fillId="35" borderId="50" xfId="0" applyNumberFormat="1" applyFont="1" applyFill="1" applyBorder="1" applyAlignment="1" applyProtection="1">
      <alignment horizontal="right"/>
      <protection/>
    </xf>
    <xf numFmtId="0" fontId="12" fillId="35" borderId="4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 locked="0"/>
    </xf>
    <xf numFmtId="0" fontId="11" fillId="35" borderId="47" xfId="0" applyFont="1" applyFill="1" applyBorder="1" applyAlignment="1" applyProtection="1">
      <alignment/>
      <protection/>
    </xf>
    <xf numFmtId="0" fontId="9" fillId="35" borderId="47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Continuous"/>
      <protection/>
    </xf>
    <xf numFmtId="0" fontId="0" fillId="35" borderId="41" xfId="0" applyFill="1" applyBorder="1" applyAlignment="1" applyProtection="1">
      <alignment horizontal="centerContinuous"/>
      <protection/>
    </xf>
    <xf numFmtId="206" fontId="17" fillId="35" borderId="47" xfId="0" applyNumberFormat="1" applyFont="1" applyFill="1" applyBorder="1" applyAlignment="1" applyProtection="1">
      <alignment/>
      <protection/>
    </xf>
    <xf numFmtId="207" fontId="9" fillId="34" borderId="2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5175"/>
          <c:w val="0.782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Corte!$M$74:$M$107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Corte!$V$74:$V$107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Corte!$AE$74:$AE$107</c:f>
              <c:numCache/>
            </c:numRef>
          </c:yVal>
          <c:smooth val="1"/>
        </c:ser>
        <c:axId val="62916846"/>
        <c:axId val="29380703"/>
      </c:scatterChart>
      <c:valAx>
        <c:axId val="6291684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80703"/>
        <c:crosses val="autoZero"/>
        <c:crossBetween val="midCat"/>
        <c:dispUnits/>
      </c:valAx>
      <c:valAx>
        <c:axId val="2938070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846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25"/>
          <c:w val="0.169"/>
          <c:h val="0.2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Calibración del Anillo No 702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95"/>
          <c:w val="0.936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'Corte (11)'!$I$5:$I$6</c:f>
              <c:numCache/>
            </c:numRef>
          </c:xVal>
          <c:yVal>
            <c:numRef>
              <c:f>'Corte (11)'!$J$5:$J$6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'Corte (11)'!$F$8:$F$62</c:f>
              <c:numCache/>
            </c:numRef>
          </c:xVal>
          <c:yVal>
            <c:numRef>
              <c:f>'Corte (11)'!$B$8:$B$62</c:f>
              <c:numCache/>
            </c:numRef>
          </c:yVal>
          <c:smooth val="0"/>
        </c:ser>
        <c:axId val="15701800"/>
        <c:axId val="7098473"/>
      </c:scatterChart>
      <c:valAx>
        <c:axId val="15701800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 val="autoZero"/>
        <c:crossBetween val="midCat"/>
        <c:dispUnits/>
      </c:valAx>
      <c:valAx>
        <c:axId val="70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Fuerza (kg)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01800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5525"/>
          <c:w val="0.781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Corte!$J$74:$J$107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Corte!$S$74:$S$107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Corte!$AB$74:$AB$107</c:f>
              <c:numCache/>
            </c:numRef>
          </c:yVal>
          <c:smooth val="1"/>
        </c:ser>
        <c:axId val="63099736"/>
        <c:axId val="31026713"/>
      </c:scatterChart>
      <c:valAx>
        <c:axId val="6309973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1026713"/>
        <c:crosses val="autoZero"/>
        <c:crossBetween val="midCat"/>
        <c:dispUnits/>
      </c:valAx>
      <c:valAx>
        <c:axId val="31026713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 val="autoZero"/>
        <c:crossBetween val="midCat"/>
        <c:dispUnits/>
        <c:maj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71"/>
          <c:w val="0.167"/>
          <c:h val="0.23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49"/>
          <c:w val="0.94525"/>
          <c:h val="0.89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(Corte!$M$111,Corte!$V$111,Corte!$AE$111,Corte!$AN$111)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/>
            </c:numRef>
          </c:xVal>
          <c:yVal>
            <c:numRef>
              <c:f>Corte!$S$130:$S$131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Corte!$L$111</c:f>
              <c:numCache/>
            </c:numRef>
          </c:yVal>
          <c:smooth val="0"/>
        </c:ser>
        <c:axId val="10804962"/>
        <c:axId val="30135795"/>
      </c:scatterChart>
      <c:valAx>
        <c:axId val="1080496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35795"/>
        <c:crosses val="autoZero"/>
        <c:crossBetween val="midCat"/>
        <c:dispUnits/>
      </c:valAx>
      <c:valAx>
        <c:axId val="3013579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04962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7"/>
          <c:w val="0.957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(Corte!$M$117,Corte!$V$117,Corte!$AE$117,Corte!$AN$117)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/>
            </c:numRef>
          </c:xVal>
          <c:yVal>
            <c:numRef>
              <c:f>Corte!$AE$130:$AE$131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Corte!$L$117</c:f>
              <c:numCache/>
            </c:numRef>
          </c:yVal>
          <c:smooth val="0"/>
        </c:ser>
        <c:axId val="2786700"/>
        <c:axId val="25080301"/>
      </c:scatterChart>
      <c:valAx>
        <c:axId val="2786700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80301"/>
        <c:crosses val="autoZero"/>
        <c:crossBetween val="midCat"/>
        <c:dispUnits/>
      </c:valAx>
      <c:valAx>
        <c:axId val="2508030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6700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475"/>
          <c:w val="0.792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Corte!$M$74:$M$107</c:f>
              <c:numCache>
                <c:ptCount val="34"/>
                <c:pt idx="0">
                  <c:v>0</c:v>
                </c:pt>
                <c:pt idx="1">
                  <c:v>0.06861111111111111</c:v>
                </c:pt>
                <c:pt idx="2">
                  <c:v>0.14444444444444446</c:v>
                </c:pt>
                <c:pt idx="3">
                  <c:v>0.21305555555555555</c:v>
                </c:pt>
                <c:pt idx="4">
                  <c:v>0.2961111111111111</c:v>
                </c:pt>
                <c:pt idx="5">
                  <c:v>0.3466666666666667</c:v>
                </c:pt>
                <c:pt idx="6">
                  <c:v>0.37916666666666665</c:v>
                </c:pt>
                <c:pt idx="7">
                  <c:v>0.45499999999999996</c:v>
                </c:pt>
                <c:pt idx="8">
                  <c:v>0.5091666666666667</c:v>
                </c:pt>
                <c:pt idx="9">
                  <c:v>0.5561111111111111</c:v>
                </c:pt>
                <c:pt idx="10">
                  <c:v>0.5958333333333333</c:v>
                </c:pt>
                <c:pt idx="11">
                  <c:v>0.6247222222222222</c:v>
                </c:pt>
                <c:pt idx="12">
                  <c:v>0.6463888888888889</c:v>
                </c:pt>
                <c:pt idx="13">
                  <c:v>0.6752777777777778</c:v>
                </c:pt>
                <c:pt idx="14">
                  <c:v>0.7113888888888888</c:v>
                </c:pt>
                <c:pt idx="15">
                  <c:v>0.6969444444444445</c:v>
                </c:pt>
                <c:pt idx="16">
                  <c:v>0.6788888888888889</c:v>
                </c:pt>
                <c:pt idx="17">
                  <c:v>0.6463888888888889</c:v>
                </c:pt>
                <c:pt idx="18">
                  <c:v>0.6319444444444444</c:v>
                </c:pt>
                <c:pt idx="19">
                  <c:v>0.6319444444444444</c:v>
                </c:pt>
                <c:pt idx="20">
                  <c:v>0.6319444444444444</c:v>
                </c:pt>
                <c:pt idx="21">
                  <c:v>0.6319444444444444</c:v>
                </c:pt>
                <c:pt idx="22">
                  <c:v>0.6319444444444444</c:v>
                </c:pt>
                <c:pt idx="23">
                  <c:v>0.6319444444444444</c:v>
                </c:pt>
                <c:pt idx="24">
                  <c:v>0.5850000000000001</c:v>
                </c:pt>
                <c:pt idx="25">
                  <c:v>0.5272222222222223</c:v>
                </c:pt>
                <c:pt idx="26">
                  <c:v>0.52</c:v>
                </c:pt>
                <c:pt idx="27">
                  <c:v>0.52</c:v>
                </c:pt>
                <c:pt idx="28">
                  <c:v>0.52</c:v>
                </c:pt>
                <c:pt idx="29">
                  <c:v>0.5163888888888889</c:v>
                </c:pt>
                <c:pt idx="30">
                  <c:v>0.5163888888888889</c:v>
                </c:pt>
                <c:pt idx="31">
                  <c:v>0.52</c:v>
                </c:pt>
                <c:pt idx="32">
                  <c:v>0.52</c:v>
                </c:pt>
                <c:pt idx="33">
                  <c:v>0.523611111111111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Corte!$V$74:$V$107</c:f>
              <c:numCache>
                <c:ptCount val="34"/>
                <c:pt idx="0">
                  <c:v>0</c:v>
                </c:pt>
                <c:pt idx="1">
                  <c:v>0.04694444444444444</c:v>
                </c:pt>
                <c:pt idx="2">
                  <c:v>0.13</c:v>
                </c:pt>
                <c:pt idx="3">
                  <c:v>0.2888888888888889</c:v>
                </c:pt>
                <c:pt idx="4">
                  <c:v>0.44055555555555553</c:v>
                </c:pt>
                <c:pt idx="5">
                  <c:v>0.5777777777777778</c:v>
                </c:pt>
                <c:pt idx="6">
                  <c:v>0.6788888888888889</c:v>
                </c:pt>
                <c:pt idx="7">
                  <c:v>0.7691666666666666</c:v>
                </c:pt>
                <c:pt idx="8">
                  <c:v>0.8738888888888889</c:v>
                </c:pt>
                <c:pt idx="9">
                  <c:v>0.9750000000000001</c:v>
                </c:pt>
                <c:pt idx="10">
                  <c:v>1.0183333333333333</c:v>
                </c:pt>
                <c:pt idx="11">
                  <c:v>1.0833333333333333</c:v>
                </c:pt>
                <c:pt idx="12">
                  <c:v>1.1266666666666667</c:v>
                </c:pt>
                <c:pt idx="13">
                  <c:v>1.1483333333333334</c:v>
                </c:pt>
                <c:pt idx="14">
                  <c:v>1.1555555555555557</c:v>
                </c:pt>
                <c:pt idx="15">
                  <c:v>1.1483333333333334</c:v>
                </c:pt>
                <c:pt idx="16">
                  <c:v>1.1194444444444445</c:v>
                </c:pt>
                <c:pt idx="17">
                  <c:v>1.0905555555555555</c:v>
                </c:pt>
                <c:pt idx="18">
                  <c:v>1.0833333333333333</c:v>
                </c:pt>
                <c:pt idx="19">
                  <c:v>1.076111111111111</c:v>
                </c:pt>
                <c:pt idx="20">
                  <c:v>1.0544444444444445</c:v>
                </c:pt>
                <c:pt idx="21">
                  <c:v>1.0363888888888888</c:v>
                </c:pt>
                <c:pt idx="22">
                  <c:v>0.9786111111111112</c:v>
                </c:pt>
                <c:pt idx="23">
                  <c:v>0.9425</c:v>
                </c:pt>
                <c:pt idx="24">
                  <c:v>0.9641666666666667</c:v>
                </c:pt>
                <c:pt idx="25">
                  <c:v>0.9533333333333334</c:v>
                </c:pt>
                <c:pt idx="26">
                  <c:v>0.9461111111111111</c:v>
                </c:pt>
                <c:pt idx="27">
                  <c:v>0.938888888888889</c:v>
                </c:pt>
                <c:pt idx="28">
                  <c:v>0.938888888888889</c:v>
                </c:pt>
                <c:pt idx="29">
                  <c:v>0.938888888888889</c:v>
                </c:pt>
                <c:pt idx="30">
                  <c:v>0.938888888888889</c:v>
                </c:pt>
                <c:pt idx="31">
                  <c:v>0.938888888888889</c:v>
                </c:pt>
                <c:pt idx="32">
                  <c:v>0.938888888888889</c:v>
                </c:pt>
                <c:pt idx="33">
                  <c:v>0.938888888888889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Corte!$AE$74:$AE$107</c:f>
              <c:numCache>
                <c:ptCount val="34"/>
                <c:pt idx="1">
                  <c:v>0.43333333333333335</c:v>
                </c:pt>
                <c:pt idx="2">
                  <c:v>0.5127777777777777</c:v>
                </c:pt>
                <c:pt idx="3">
                  <c:v>0.7222222222222222</c:v>
                </c:pt>
                <c:pt idx="4">
                  <c:v>0.7763888888888889</c:v>
                </c:pt>
                <c:pt idx="5">
                  <c:v>0.9713888888888889</c:v>
                </c:pt>
                <c:pt idx="6">
                  <c:v>1.0544444444444445</c:v>
                </c:pt>
                <c:pt idx="7">
                  <c:v>1.2891666666666666</c:v>
                </c:pt>
                <c:pt idx="8">
                  <c:v>1.4083333333333334</c:v>
                </c:pt>
                <c:pt idx="9">
                  <c:v>1.5780555555555555</c:v>
                </c:pt>
                <c:pt idx="10">
                  <c:v>1.6358333333333333</c:v>
                </c:pt>
                <c:pt idx="11">
                  <c:v>1.7152777777777777</c:v>
                </c:pt>
                <c:pt idx="12">
                  <c:v>1.7405555555555554</c:v>
                </c:pt>
                <c:pt idx="13">
                  <c:v>1.8344444444444445</c:v>
                </c:pt>
                <c:pt idx="14">
                  <c:v>1.8886111111111115</c:v>
                </c:pt>
                <c:pt idx="15">
                  <c:v>1.9030555555555557</c:v>
                </c:pt>
                <c:pt idx="16">
                  <c:v>1.913888888888889</c:v>
                </c:pt>
                <c:pt idx="17">
                  <c:v>1.910277777777778</c:v>
                </c:pt>
                <c:pt idx="18">
                  <c:v>1.9030555555555557</c:v>
                </c:pt>
                <c:pt idx="19">
                  <c:v>1.8091666666666666</c:v>
                </c:pt>
                <c:pt idx="20">
                  <c:v>1.7730555555555556</c:v>
                </c:pt>
                <c:pt idx="21">
                  <c:v>1.7730555555555556</c:v>
                </c:pt>
                <c:pt idx="22">
                  <c:v>1.7730555555555556</c:v>
                </c:pt>
                <c:pt idx="23">
                  <c:v>1.755</c:v>
                </c:pt>
                <c:pt idx="24">
                  <c:v>1.7333333333333334</c:v>
                </c:pt>
                <c:pt idx="25">
                  <c:v>1.7008333333333332</c:v>
                </c:pt>
                <c:pt idx="26">
                  <c:v>1.686388888888889</c:v>
                </c:pt>
                <c:pt idx="27">
                  <c:v>1.6755555555555555</c:v>
                </c:pt>
                <c:pt idx="28">
                  <c:v>1.6647222222222222</c:v>
                </c:pt>
                <c:pt idx="29">
                  <c:v>1.6647222222222222</c:v>
                </c:pt>
                <c:pt idx="30">
                  <c:v>1.6611111111111112</c:v>
                </c:pt>
                <c:pt idx="31">
                  <c:v>1.653888888888889</c:v>
                </c:pt>
                <c:pt idx="32">
                  <c:v>1.6430555555555555</c:v>
                </c:pt>
                <c:pt idx="33">
                  <c:v>1.6394444444444445</c:v>
                </c:pt>
              </c:numCache>
            </c:numRef>
          </c:yVal>
          <c:smooth val="1"/>
        </c:ser>
        <c:axId val="24396118"/>
        <c:axId val="18238471"/>
      </c:scatterChart>
      <c:valAx>
        <c:axId val="2439611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471"/>
        <c:crosses val="autoZero"/>
        <c:crossBetween val="midCat"/>
        <c:dispUnits/>
      </c:valAx>
      <c:valAx>
        <c:axId val="1823847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295"/>
          <c:w val="0.16175"/>
          <c:h val="0.20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7"/>
          <c:w val="0.808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Corte!$J$74:$J$107</c:f>
              <c:numCache>
                <c:ptCount val="34"/>
                <c:pt idx="0">
                  <c:v>0</c:v>
                </c:pt>
                <c:pt idx="1">
                  <c:v>-0.029999999999996696</c:v>
                </c:pt>
                <c:pt idx="2">
                  <c:v>-0.014999999999998348</c:v>
                </c:pt>
                <c:pt idx="3">
                  <c:v>-0.014999999999998348</c:v>
                </c:pt>
                <c:pt idx="4">
                  <c:v>-0.004999999999999449</c:v>
                </c:pt>
                <c:pt idx="5">
                  <c:v>0.014999999999998348</c:v>
                </c:pt>
                <c:pt idx="6">
                  <c:v>0.044999999999995044</c:v>
                </c:pt>
                <c:pt idx="7">
                  <c:v>0.09500000000000064</c:v>
                </c:pt>
                <c:pt idx="8">
                  <c:v>0.17500000000000293</c:v>
                </c:pt>
                <c:pt idx="9">
                  <c:v>0.24999999999999467</c:v>
                </c:pt>
                <c:pt idx="10">
                  <c:v>0.4349999999999965</c:v>
                </c:pt>
                <c:pt idx="11">
                  <c:v>0.5249999999999977</c:v>
                </c:pt>
                <c:pt idx="12">
                  <c:v>0.6950000000000012</c:v>
                </c:pt>
                <c:pt idx="13">
                  <c:v>0.9149999999999991</c:v>
                </c:pt>
                <c:pt idx="14">
                  <c:v>1.649999999999996</c:v>
                </c:pt>
                <c:pt idx="15">
                  <c:v>2.069999999999994</c:v>
                </c:pt>
                <c:pt idx="16">
                  <c:v>2.3950000000000027</c:v>
                </c:pt>
                <c:pt idx="17">
                  <c:v>2.5799999999999934</c:v>
                </c:pt>
                <c:pt idx="18">
                  <c:v>2.685000000000004</c:v>
                </c:pt>
                <c:pt idx="19">
                  <c:v>2.8449999999999975</c:v>
                </c:pt>
                <c:pt idx="20">
                  <c:v>3.0299999999999994</c:v>
                </c:pt>
                <c:pt idx="21">
                  <c:v>3.2599999999999962</c:v>
                </c:pt>
                <c:pt idx="22">
                  <c:v>3.5699999999999954</c:v>
                </c:pt>
                <c:pt idx="23">
                  <c:v>3.849999999999998</c:v>
                </c:pt>
                <c:pt idx="24">
                  <c:v>4.069999999999996</c:v>
                </c:pt>
                <c:pt idx="25">
                  <c:v>3.9449999999999985</c:v>
                </c:pt>
                <c:pt idx="26">
                  <c:v>3.7799999999999945</c:v>
                </c:pt>
                <c:pt idx="27">
                  <c:v>3.63</c:v>
                </c:pt>
                <c:pt idx="28">
                  <c:v>3.500000000000003</c:v>
                </c:pt>
                <c:pt idx="29">
                  <c:v>3.4150000000000014</c:v>
                </c:pt>
                <c:pt idx="30">
                  <c:v>3.379999999999994</c:v>
                </c:pt>
                <c:pt idx="31">
                  <c:v>3.3599999999999963</c:v>
                </c:pt>
                <c:pt idx="32">
                  <c:v>3.3499999999999974</c:v>
                </c:pt>
                <c:pt idx="33">
                  <c:v>3.3599999999999963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Corte!$S$74:$S$107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0.004999999999999449</c:v>
                </c:pt>
                <c:pt idx="6">
                  <c:v>0.009999999999998899</c:v>
                </c:pt>
                <c:pt idx="7">
                  <c:v>0.04999999999999449</c:v>
                </c:pt>
                <c:pt idx="8">
                  <c:v>0.10000000000000009</c:v>
                </c:pt>
                <c:pt idx="9">
                  <c:v>0.22499999999999742</c:v>
                </c:pt>
                <c:pt idx="10">
                  <c:v>0.30999999999999917</c:v>
                </c:pt>
                <c:pt idx="11">
                  <c:v>0.4449999999999954</c:v>
                </c:pt>
                <c:pt idx="12">
                  <c:v>0.6249999999999978</c:v>
                </c:pt>
                <c:pt idx="13">
                  <c:v>1.0149999999999992</c:v>
                </c:pt>
                <c:pt idx="14">
                  <c:v>1.5599999999999947</c:v>
                </c:pt>
                <c:pt idx="15">
                  <c:v>1.969999999999994</c:v>
                </c:pt>
                <c:pt idx="16">
                  <c:v>2.1050000000000013</c:v>
                </c:pt>
                <c:pt idx="17">
                  <c:v>2.2499999999999964</c:v>
                </c:pt>
                <c:pt idx="18">
                  <c:v>2.364999999999995</c:v>
                </c:pt>
                <c:pt idx="19">
                  <c:v>2.574999999999994</c:v>
                </c:pt>
                <c:pt idx="20">
                  <c:v>2.7900000000000036</c:v>
                </c:pt>
                <c:pt idx="21">
                  <c:v>2.8749999999999942</c:v>
                </c:pt>
                <c:pt idx="22">
                  <c:v>3.1850000000000045</c:v>
                </c:pt>
                <c:pt idx="23">
                  <c:v>3.2499999999999973</c:v>
                </c:pt>
                <c:pt idx="24">
                  <c:v>3.2649999999999957</c:v>
                </c:pt>
                <c:pt idx="25">
                  <c:v>3.3050000000000024</c:v>
                </c:pt>
                <c:pt idx="26">
                  <c:v>3.3399999999999985</c:v>
                </c:pt>
                <c:pt idx="27">
                  <c:v>3.3499999999999974</c:v>
                </c:pt>
                <c:pt idx="28">
                  <c:v>3.3649999999999958</c:v>
                </c:pt>
                <c:pt idx="29">
                  <c:v>3.400000000000003</c:v>
                </c:pt>
                <c:pt idx="30">
                  <c:v>3.454999999999997</c:v>
                </c:pt>
                <c:pt idx="31">
                  <c:v>3.5050000000000026</c:v>
                </c:pt>
                <c:pt idx="32">
                  <c:v>3.5499999999999976</c:v>
                </c:pt>
                <c:pt idx="33">
                  <c:v>3.6349999999999993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Corte!$AB$74:$AB$107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-0.004999999999999449</c:v>
                </c:pt>
                <c:pt idx="6">
                  <c:v>-0.024999999999997247</c:v>
                </c:pt>
                <c:pt idx="7">
                  <c:v>-0.034999999999996145</c:v>
                </c:pt>
                <c:pt idx="8">
                  <c:v>-0.009999999999998899</c:v>
                </c:pt>
                <c:pt idx="9">
                  <c:v>0.055000000000005045</c:v>
                </c:pt>
                <c:pt idx="10">
                  <c:v>0.12000000000000899</c:v>
                </c:pt>
                <c:pt idx="11">
                  <c:v>0.23000000000000798</c:v>
                </c:pt>
                <c:pt idx="12">
                  <c:v>0.3550000000000053</c:v>
                </c:pt>
                <c:pt idx="13">
                  <c:v>0.5650000000000044</c:v>
                </c:pt>
                <c:pt idx="14">
                  <c:v>0.8750000000000036</c:v>
                </c:pt>
                <c:pt idx="15">
                  <c:v>1.1900000000000022</c:v>
                </c:pt>
                <c:pt idx="16">
                  <c:v>1.5000000000000013</c:v>
                </c:pt>
                <c:pt idx="17">
                  <c:v>1.815</c:v>
                </c:pt>
                <c:pt idx="18">
                  <c:v>2.070000000000005</c:v>
                </c:pt>
                <c:pt idx="19">
                  <c:v>2.275000000000005</c:v>
                </c:pt>
                <c:pt idx="20">
                  <c:v>2.3500000000000076</c:v>
                </c:pt>
                <c:pt idx="21">
                  <c:v>2.4050000000000016</c:v>
                </c:pt>
                <c:pt idx="22">
                  <c:v>2.5550000000000073</c:v>
                </c:pt>
                <c:pt idx="23">
                  <c:v>2.6900000000000035</c:v>
                </c:pt>
                <c:pt idx="24">
                  <c:v>2.825000000000011</c:v>
                </c:pt>
                <c:pt idx="25">
                  <c:v>2.925</c:v>
                </c:pt>
                <c:pt idx="26">
                  <c:v>3.0000000000000027</c:v>
                </c:pt>
                <c:pt idx="27">
                  <c:v>3.0500000000000083</c:v>
                </c:pt>
                <c:pt idx="28">
                  <c:v>3.094000000000008</c:v>
                </c:pt>
                <c:pt idx="29">
                  <c:v>3.105000000000002</c:v>
                </c:pt>
                <c:pt idx="30">
                  <c:v>3.1400000000000095</c:v>
                </c:pt>
                <c:pt idx="31">
                  <c:v>3.145000000000009</c:v>
                </c:pt>
                <c:pt idx="32">
                  <c:v>3.1400000000000095</c:v>
                </c:pt>
                <c:pt idx="33">
                  <c:v>3.105000000000002</c:v>
                </c:pt>
              </c:numCache>
            </c:numRef>
          </c:yVal>
          <c:smooth val="1"/>
        </c:ser>
        <c:axId val="29928512"/>
        <c:axId val="921153"/>
      </c:scatterChart>
      <c:valAx>
        <c:axId val="2992851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921153"/>
        <c:crosses val="autoZero"/>
        <c:crossBetween val="midCat"/>
        <c:dispUnits/>
      </c:valAx>
      <c:valAx>
        <c:axId val="92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5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4065"/>
          <c:w val="0.16525"/>
          <c:h val="0.21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475"/>
          <c:w val="0.94975"/>
          <c:h val="0.8462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Corte!$S$130:$S$131</c:f>
              <c:numCache>
                <c:ptCount val="2"/>
                <c:pt idx="0">
                  <c:v>0.36</c:v>
                </c:pt>
                <c:pt idx="1">
                  <c:v>3.5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(Corte!$M$111,Corte!$V$111,Corte!$AE$111,Corte!$AN$111)</c:f>
              <c:numCache>
                <c:ptCount val="4"/>
                <c:pt idx="0">
                  <c:v>0.7113888888888888</c:v>
                </c:pt>
                <c:pt idx="1">
                  <c:v>1.1555555555555557</c:v>
                </c:pt>
                <c:pt idx="2">
                  <c:v>1.913888888888889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Corte!$M$18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Corte!$L$111</c:f>
              <c:numCache>
                <c:ptCount val="1"/>
              </c:numCache>
            </c:numRef>
          </c:yVal>
          <c:smooth val="0"/>
        </c:ser>
        <c:axId val="8290378"/>
        <c:axId val="7504539"/>
      </c:scatterChart>
      <c:valAx>
        <c:axId val="8290378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04539"/>
        <c:crosses val="autoZero"/>
        <c:crossBetween val="midCat"/>
        <c:dispUnits/>
      </c:valAx>
      <c:valAx>
        <c:axId val="7504539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9037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225"/>
          <c:w val="0.95225"/>
          <c:h val="0.85025"/>
        </c:manualLayout>
      </c:layout>
      <c:scatterChart>
        <c:scatterStyle val="lineMarker"/>
        <c:varyColors val="0"/>
        <c:ser>
          <c:idx val="2"/>
          <c:order val="0"/>
          <c:tx>
            <c:v>PARAMETROS DE RESISTENCIA RESIDUAL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Corte!$AE$130:$AE$131</c:f>
              <c:numCache>
                <c:ptCount val="2"/>
                <c:pt idx="0">
                  <c:v>0.18</c:v>
                </c:pt>
                <c:pt idx="1">
                  <c:v>3.1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(Corte!$M$117,Corte!$V$117,Corte!$AE$117,Corte!$AN$117)</c:f>
              <c:numCache>
                <c:ptCount val="4"/>
                <c:pt idx="0">
                  <c:v>0.523611111111111</c:v>
                </c:pt>
                <c:pt idx="1">
                  <c:v>0.938888888888889</c:v>
                </c:pt>
                <c:pt idx="2">
                  <c:v>1.6394444444444445</c:v>
                </c:pt>
                <c:pt idx="3">
                  <c:v>0</c:v>
                </c:pt>
              </c:numCache>
            </c:numRef>
          </c:yVal>
          <c:smooth val="0"/>
        </c:ser>
        <c:axId val="431988"/>
        <c:axId val="3887893"/>
      </c:scatterChart>
      <c:valAx>
        <c:axId val="431988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 val="autoZero"/>
        <c:crossBetween val="midCat"/>
        <c:dispUnits/>
      </c:valAx>
      <c:valAx>
        <c:axId val="3887893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988"/>
        <c:crosses val="autoZero"/>
        <c:crossBetween val="midCat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Calibración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5825"/>
          <c:w val="0.93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'Corte (10)'!$B$7:$B$32</c:f>
              <c:numCache/>
            </c:numRef>
          </c:xVal>
          <c:yVal>
            <c:numRef>
              <c:f>'Corte (10)'!$C$7:$C$32</c:f>
              <c:numCache/>
            </c:numRef>
          </c:yVal>
          <c:smooth val="0"/>
        </c:ser>
        <c:axId val="34991038"/>
        <c:axId val="46483887"/>
      </c:scatterChart>
      <c:val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Real (mm/min)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83887"/>
        <c:crosses val="autoZero"/>
        <c:crossBetween val="midCat"/>
        <c:dispUnits/>
        <c:majorUnit val="0.1"/>
      </c:valAx>
      <c:valAx>
        <c:axId val="464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Display (mm/min)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91038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120</xdr:row>
      <xdr:rowOff>0</xdr:rowOff>
    </xdr:from>
    <xdr:to>
      <xdr:col>7</xdr:col>
      <xdr:colOff>657225</xdr:colOff>
      <xdr:row>144</xdr:row>
      <xdr:rowOff>9525</xdr:rowOff>
    </xdr:to>
    <xdr:graphicFrame>
      <xdr:nvGraphicFramePr>
        <xdr:cNvPr id="1" name="Chart 9"/>
        <xdr:cNvGraphicFramePr/>
      </xdr:nvGraphicFramePr>
      <xdr:xfrm>
        <a:off x="266700" y="1948815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228600</xdr:colOff>
      <xdr:row>145</xdr:row>
      <xdr:rowOff>0</xdr:rowOff>
    </xdr:from>
    <xdr:to>
      <xdr:col>7</xdr:col>
      <xdr:colOff>628650</xdr:colOff>
      <xdr:row>169</xdr:row>
      <xdr:rowOff>0</xdr:rowOff>
    </xdr:to>
    <xdr:graphicFrame>
      <xdr:nvGraphicFramePr>
        <xdr:cNvPr id="2" name="Chart 10"/>
        <xdr:cNvGraphicFramePr/>
      </xdr:nvGraphicFramePr>
      <xdr:xfrm>
        <a:off x="228600" y="23536275"/>
        <a:ext cx="57340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0</xdr:colOff>
      <xdr:row>119</xdr:row>
      <xdr:rowOff>66675</xdr:rowOff>
    </xdr:from>
    <xdr:to>
      <xdr:col>14</xdr:col>
      <xdr:colOff>638175</xdr:colOff>
      <xdr:row>143</xdr:row>
      <xdr:rowOff>66675</xdr:rowOff>
    </xdr:to>
    <xdr:graphicFrame>
      <xdr:nvGraphicFramePr>
        <xdr:cNvPr id="3" name="Chart 15"/>
        <xdr:cNvGraphicFramePr/>
      </xdr:nvGraphicFramePr>
      <xdr:xfrm>
        <a:off x="6181725" y="19392900"/>
        <a:ext cx="57245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19</xdr:col>
      <xdr:colOff>247650</xdr:colOff>
      <xdr:row>120</xdr:row>
      <xdr:rowOff>0</xdr:rowOff>
    </xdr:from>
    <xdr:to>
      <xdr:col>26</xdr:col>
      <xdr:colOff>552450</xdr:colOff>
      <xdr:row>144</xdr:row>
      <xdr:rowOff>0</xdr:rowOff>
    </xdr:to>
    <xdr:graphicFrame>
      <xdr:nvGraphicFramePr>
        <xdr:cNvPr id="4" name="Chart 16"/>
        <xdr:cNvGraphicFramePr/>
      </xdr:nvGraphicFramePr>
      <xdr:xfrm>
        <a:off x="15754350" y="19488150"/>
        <a:ext cx="62388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9"/>
        <xdr:cNvGraphicFramePr/>
      </xdr:nvGraphicFramePr>
      <xdr:xfrm>
        <a:off x="0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0"/>
        <xdr:cNvGraphicFramePr/>
      </xdr:nvGraphicFramePr>
      <xdr:xfrm>
        <a:off x="9525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41</xdr:row>
      <xdr:rowOff>152400</xdr:rowOff>
    </xdr:to>
    <xdr:graphicFrame>
      <xdr:nvGraphicFramePr>
        <xdr:cNvPr id="1" name="Chart 15"/>
        <xdr:cNvGraphicFramePr/>
      </xdr:nvGraphicFramePr>
      <xdr:xfrm>
        <a:off x="0" y="259080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6"/>
        <xdr:cNvGraphicFramePr/>
      </xdr:nvGraphicFramePr>
      <xdr:xfrm>
        <a:off x="0" y="2590800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161925</xdr:rowOff>
    </xdr:from>
    <xdr:to>
      <xdr:col>9</xdr:col>
      <xdr:colOff>666750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2828925" y="48577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257175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5934075" y="1504950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7"/>
  <sheetViews>
    <sheetView zoomScalePageLayoutView="0" workbookViewId="0" topLeftCell="A1">
      <selection activeCell="C25" sqref="C24:C25"/>
    </sheetView>
  </sheetViews>
  <sheetFormatPr defaultColWidth="11.421875" defaultRowHeight="12.75"/>
  <cols>
    <col min="1" max="1" width="33.7109375" style="105" customWidth="1"/>
    <col min="2" max="2" width="5.7109375" style="105" customWidth="1"/>
    <col min="3" max="3" width="60.7109375" style="105" customWidth="1"/>
    <col min="4" max="4" width="30.7109375" style="105" customWidth="1"/>
    <col min="5" max="16384" width="11.421875" style="105" customWidth="1"/>
  </cols>
  <sheetData>
    <row r="1" spans="1:4" s="382" customFormat="1" ht="12.75" customHeight="1" thickBot="1">
      <c r="A1" s="424" t="s">
        <v>0</v>
      </c>
      <c r="B1" s="425"/>
      <c r="C1" s="705"/>
      <c r="D1" s="251"/>
    </row>
    <row r="2" spans="1:4" s="382" customFormat="1" ht="12.75" customHeight="1">
      <c r="A2" s="392" t="s">
        <v>1</v>
      </c>
      <c r="B2" s="388"/>
      <c r="C2" s="701" t="s">
        <v>168</v>
      </c>
      <c r="D2" s="706"/>
    </row>
    <row r="3" spans="1:4" s="382" customFormat="1" ht="12.75" customHeight="1">
      <c r="A3" s="426" t="s">
        <v>2</v>
      </c>
      <c r="B3" s="387"/>
      <c r="C3" s="697" t="s">
        <v>177</v>
      </c>
      <c r="D3" s="688"/>
    </row>
    <row r="4" spans="1:4" s="382" customFormat="1" ht="12.75" customHeight="1">
      <c r="A4" s="386" t="s">
        <v>3</v>
      </c>
      <c r="B4" s="387"/>
      <c r="C4" s="698" t="s">
        <v>169</v>
      </c>
      <c r="D4" s="689"/>
    </row>
    <row r="5" spans="1:4" s="382" customFormat="1" ht="12.75" customHeight="1">
      <c r="A5" s="386" t="s">
        <v>4</v>
      </c>
      <c r="B5" s="387"/>
      <c r="C5" s="698" t="s">
        <v>170</v>
      </c>
      <c r="D5" s="689"/>
    </row>
    <row r="6" spans="1:4" s="382" customFormat="1" ht="12.75" customHeight="1">
      <c r="A6" s="386" t="s">
        <v>5</v>
      </c>
      <c r="B6" s="387"/>
      <c r="C6" s="698" t="s">
        <v>171</v>
      </c>
      <c r="D6" s="689"/>
    </row>
    <row r="7" spans="1:4" s="382" customFormat="1" ht="12.75" customHeight="1" thickBot="1">
      <c r="A7" s="394" t="s">
        <v>6</v>
      </c>
      <c r="B7" s="55"/>
      <c r="C7" s="702" t="s">
        <v>172</v>
      </c>
      <c r="D7" s="690"/>
    </row>
    <row r="8" spans="1:4" s="382" customFormat="1" ht="12.75" customHeight="1" thickBot="1">
      <c r="A8" s="390"/>
      <c r="B8" s="164"/>
      <c r="C8" s="423"/>
      <c r="D8" s="423"/>
    </row>
    <row r="9" spans="1:4" s="382" customFormat="1" ht="12.75" customHeight="1" thickBot="1">
      <c r="A9" s="389" t="s">
        <v>7</v>
      </c>
      <c r="B9" s="309"/>
      <c r="C9" s="705"/>
      <c r="D9" s="251"/>
    </row>
    <row r="10" spans="1:4" s="382" customFormat="1" ht="12.75" customHeight="1">
      <c r="A10" s="695" t="s">
        <v>8</v>
      </c>
      <c r="B10" s="662"/>
      <c r="C10" s="703" t="s">
        <v>173</v>
      </c>
      <c r="D10" s="691"/>
    </row>
    <row r="11" spans="1:4" s="382" customFormat="1" ht="12.75" customHeight="1">
      <c r="A11" s="426" t="s">
        <v>9</v>
      </c>
      <c r="B11" s="385"/>
      <c r="C11" s="699" t="s">
        <v>178</v>
      </c>
      <c r="D11" s="692"/>
    </row>
    <row r="12" spans="1:4" s="382" customFormat="1" ht="12.75" customHeight="1">
      <c r="A12" s="696" t="s">
        <v>10</v>
      </c>
      <c r="B12" s="385"/>
      <c r="C12" s="700" t="s">
        <v>174</v>
      </c>
      <c r="D12" s="692"/>
    </row>
    <row r="13" spans="1:4" s="382" customFormat="1" ht="12.75" customHeight="1">
      <c r="A13" s="426" t="s">
        <v>11</v>
      </c>
      <c r="B13" s="385" t="s">
        <v>12</v>
      </c>
      <c r="C13" s="699">
        <v>1.8</v>
      </c>
      <c r="D13" s="693"/>
    </row>
    <row r="14" spans="1:4" s="382" customFormat="1" ht="12.75" customHeight="1">
      <c r="A14" s="426" t="s">
        <v>14</v>
      </c>
      <c r="B14" s="385" t="s">
        <v>12</v>
      </c>
      <c r="C14" s="699">
        <v>2.1</v>
      </c>
      <c r="D14" s="693"/>
    </row>
    <row r="15" spans="1:4" s="382" customFormat="1" ht="12.75" customHeight="1">
      <c r="A15" s="427" t="s">
        <v>15</v>
      </c>
      <c r="B15" s="428"/>
      <c r="C15" s="699" t="s">
        <v>175</v>
      </c>
      <c r="D15" s="693"/>
    </row>
    <row r="16" spans="1:4" s="382" customFormat="1" ht="12.75" customHeight="1">
      <c r="A16" s="427"/>
      <c r="B16" s="428"/>
      <c r="C16" s="699" t="s">
        <v>176</v>
      </c>
      <c r="D16" s="693"/>
    </row>
    <row r="17" spans="1:4" s="382" customFormat="1" ht="12.75" customHeight="1" thickBot="1">
      <c r="A17" s="393"/>
      <c r="B17" s="395"/>
      <c r="C17" s="704"/>
      <c r="D17" s="694"/>
    </row>
    <row r="18" s="383" customFormat="1" ht="12.75" customHeight="1"/>
    <row r="19" s="382" customFormat="1" ht="12.75" customHeight="1"/>
    <row r="20" s="382" customFormat="1" ht="12.75" customHeight="1"/>
    <row r="21" s="382" customFormat="1" ht="12.75" customHeight="1"/>
    <row r="22" s="382" customFormat="1" ht="12.75" customHeight="1"/>
    <row r="23" s="38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BJ60"/>
  <sheetViews>
    <sheetView tabSelected="1" zoomScalePageLayoutView="0" workbookViewId="0" topLeftCell="A24">
      <selection activeCell="G50" sqref="G50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Corte!A115</f>
        <v>PARAMETROS DE RESISTENCIA RESIDUAL</v>
      </c>
      <c r="B15" s="603"/>
      <c r="C15" s="603"/>
      <c r="D15" s="603"/>
      <c r="E15" s="603"/>
      <c r="F15" s="603"/>
      <c r="G15" s="603"/>
      <c r="H15" s="603"/>
      <c r="I15" s="105"/>
      <c r="J15" s="105"/>
      <c r="K15" s="105"/>
      <c r="L15" s="105"/>
      <c r="M15" s="105"/>
      <c r="N15" s="105"/>
      <c r="O15" s="105"/>
    </row>
    <row r="16" spans="17:40" s="103" customFormat="1" ht="12.75" customHeight="1">
      <c r="Q16" s="105"/>
      <c r="R16" s="105"/>
      <c r="S16" s="105"/>
      <c r="X16" s="105"/>
      <c r="Y16" s="105"/>
      <c r="AA16" s="105"/>
      <c r="AB16" s="105"/>
      <c r="AG16" s="104"/>
      <c r="AH16" s="104"/>
      <c r="AI16" s="104"/>
      <c r="AJ16" s="104"/>
      <c r="AK16" s="104"/>
      <c r="AL16" s="104"/>
      <c r="AM16" s="104"/>
      <c r="AN16" s="104"/>
    </row>
    <row r="17" spans="17:28" s="103" customFormat="1" ht="12.75" customHeight="1">
      <c r="Q17" s="105"/>
      <c r="R17" s="105"/>
      <c r="S17" s="105"/>
      <c r="X17" s="105"/>
      <c r="Y17" s="105"/>
      <c r="AA17" s="105"/>
      <c r="AB17" s="105"/>
    </row>
    <row r="18" spans="17:28" s="103" customFormat="1" ht="12.75" customHeight="1">
      <c r="Q18" s="105"/>
      <c r="R18" s="105"/>
      <c r="S18" s="105"/>
      <c r="X18" s="105"/>
      <c r="Y18" s="105"/>
      <c r="AA18" s="105"/>
      <c r="AB18" s="105"/>
    </row>
    <row r="19" spans="17:28" s="103" customFormat="1" ht="12.75" customHeight="1">
      <c r="Q19" s="105"/>
      <c r="R19" s="105"/>
      <c r="S19" s="105"/>
      <c r="X19" s="105"/>
      <c r="Y19" s="105"/>
      <c r="AA19" s="105"/>
      <c r="AB19" s="105"/>
    </row>
    <row r="20" spans="27:28" s="103" customFormat="1" ht="12.75" customHeight="1">
      <c r="AA20" s="105"/>
      <c r="AB20" s="105"/>
    </row>
    <row r="21" spans="27:28" s="103" customFormat="1" ht="12.75" customHeight="1">
      <c r="AA21" s="105"/>
      <c r="AB21" s="105"/>
    </row>
    <row r="22" spans="9:32" s="103" customFormat="1" ht="12.75" customHeight="1">
      <c r="I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AA22" s="105"/>
      <c r="AB22" s="105"/>
      <c r="AE22" s="105"/>
      <c r="AF22" s="105"/>
    </row>
    <row r="23" spans="9:6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AA23" s="105"/>
      <c r="AB23" s="105"/>
      <c r="AE23" s="105"/>
      <c r="AF23" s="105"/>
      <c r="BH23" s="105"/>
      <c r="BI23" s="105"/>
      <c r="BJ23" s="105"/>
    </row>
    <row r="24" spans="9:6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AA24" s="105"/>
      <c r="AB24" s="105"/>
      <c r="AE24" s="105"/>
      <c r="AF24" s="105"/>
      <c r="BH24" s="105"/>
      <c r="BI24" s="105"/>
      <c r="BJ24" s="105"/>
    </row>
    <row r="25" spans="9:6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AA25" s="105"/>
      <c r="AB25" s="105"/>
      <c r="AE25" s="105"/>
      <c r="AF25" s="105"/>
      <c r="BH25" s="105"/>
      <c r="BI25" s="105"/>
      <c r="BJ25" s="105"/>
    </row>
    <row r="26" spans="9:6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AA26" s="105"/>
      <c r="AB26" s="105"/>
      <c r="AE26" s="105"/>
      <c r="AF26" s="105"/>
      <c r="BH26" s="105"/>
      <c r="BI26" s="105"/>
      <c r="BJ26" s="105"/>
    </row>
    <row r="27" spans="9:6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AE27" s="105"/>
      <c r="AF27" s="105"/>
      <c r="BH27" s="105"/>
      <c r="BI27" s="105"/>
      <c r="BJ27" s="105"/>
    </row>
    <row r="28" spans="9:6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E28" s="105"/>
      <c r="AF28" s="105"/>
      <c r="BH28" s="105"/>
      <c r="BI28" s="105"/>
      <c r="BJ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V31" s="105"/>
      <c r="W31" s="105"/>
      <c r="AE31" s="105"/>
      <c r="AF31" s="105"/>
    </row>
    <row r="32" spans="9:32" s="103" customFormat="1" ht="12.75" customHeight="1"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V32" s="105"/>
      <c r="W32" s="105"/>
      <c r="AE32" s="105"/>
      <c r="AF32" s="105"/>
    </row>
    <row r="33" spans="9:32" s="103" customFormat="1" ht="12.75" customHeight="1"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V33" s="105"/>
      <c r="W33" s="105"/>
      <c r="AE33" s="105"/>
      <c r="AF33" s="105"/>
    </row>
    <row r="34" spans="9:32" s="103" customFormat="1" ht="12.75" customHeight="1"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V34" s="105"/>
      <c r="W34" s="105"/>
      <c r="AE34" s="105"/>
      <c r="AF34" s="105"/>
    </row>
    <row r="35" spans="9:32" s="103" customFormat="1" ht="12.75" customHeight="1"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V35" s="105"/>
      <c r="W35" s="105"/>
      <c r="AE35" s="105"/>
      <c r="AF35" s="105"/>
    </row>
    <row r="36" spans="9:32" s="103" customFormat="1" ht="12.75" customHeight="1"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V36" s="105"/>
      <c r="W36" s="105"/>
      <c r="AE36" s="105"/>
      <c r="AF36" s="105"/>
    </row>
    <row r="37" spans="9:32" s="103" customFormat="1" ht="12.75" customHeight="1"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V37" s="105"/>
      <c r="W37" s="105"/>
      <c r="AE37" s="105"/>
      <c r="AF37" s="105"/>
    </row>
    <row r="38" spans="9:32" s="103" customFormat="1" ht="12.75" customHeight="1"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105"/>
      <c r="W38" s="105"/>
      <c r="AE38" s="105"/>
      <c r="AF38" s="105"/>
    </row>
    <row r="39" spans="9:32" s="103" customFormat="1" ht="12.75" customHeight="1"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105"/>
      <c r="W39" s="105"/>
      <c r="AE39" s="105"/>
      <c r="AF39" s="105"/>
    </row>
    <row r="40" spans="9:32" s="103" customFormat="1" ht="12.75" customHeight="1"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V40" s="105"/>
      <c r="W40" s="105"/>
      <c r="AE40" s="105"/>
      <c r="AF40" s="105"/>
    </row>
    <row r="41" spans="9:32" s="103" customFormat="1" ht="12.75" customHeight="1"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V41" s="105"/>
      <c r="W41" s="105"/>
      <c r="AE41" s="105"/>
      <c r="AF41" s="105"/>
    </row>
    <row r="42" spans="9:32" s="103" customFormat="1" ht="12.75" customHeight="1"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V42" s="105"/>
      <c r="W42" s="105"/>
      <c r="AE42" s="105"/>
      <c r="AF42" s="105"/>
    </row>
    <row r="43" spans="9:32" s="103" customFormat="1" ht="12.75" customHeight="1" thickBot="1"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V43" s="105"/>
      <c r="W43" s="105"/>
      <c r="AE43" s="105"/>
      <c r="AF43" s="105"/>
    </row>
    <row r="44" spans="4:32" s="103" customFormat="1" ht="12.75" customHeight="1" thickBot="1">
      <c r="D44" s="105"/>
      <c r="E44" s="604" t="s">
        <v>144</v>
      </c>
      <c r="F44" s="722"/>
      <c r="G44" s="605" t="s">
        <v>31</v>
      </c>
      <c r="H44" s="718">
        <f>Corte!AN118</f>
        <v>0.18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V44" s="105"/>
      <c r="W44" s="105"/>
      <c r="AE44" s="105"/>
      <c r="AF44" s="105"/>
    </row>
    <row r="45" spans="4:32" s="103" customFormat="1" ht="12.75" customHeight="1" thickBot="1">
      <c r="D45" s="105"/>
      <c r="E45" s="421" t="s">
        <v>150</v>
      </c>
      <c r="F45" s="417"/>
      <c r="G45" s="422" t="s">
        <v>151</v>
      </c>
      <c r="H45" s="719">
        <f>Corte!AN119</f>
        <v>36.12944414324086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V45" s="105"/>
      <c r="W45" s="105"/>
      <c r="AE45" s="105"/>
      <c r="AF45" s="105"/>
    </row>
    <row r="46" spans="9:32" s="103" customFormat="1" ht="12.75" customHeight="1"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V46" s="105"/>
      <c r="W46" s="105"/>
      <c r="AE46" s="105"/>
      <c r="AF46" s="105"/>
    </row>
    <row r="47" spans="9:32" s="103" customFormat="1" ht="12.75" customHeight="1"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V47" s="105"/>
      <c r="W47" s="105"/>
      <c r="AE47" s="105"/>
      <c r="AF47" s="105"/>
    </row>
    <row r="48" spans="9:32" s="103" customFormat="1" ht="12.75" customHeight="1"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V48" s="105"/>
      <c r="W48" s="105"/>
      <c r="AE48" s="105"/>
      <c r="AF48" s="105"/>
    </row>
    <row r="49" spans="3:32" s="103" customFormat="1" ht="12.75" customHeight="1">
      <c r="C49" s="105"/>
      <c r="D49" s="105"/>
      <c r="E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V49" s="105"/>
      <c r="W49" s="105"/>
      <c r="AE49" s="105"/>
      <c r="AF49" s="105"/>
    </row>
    <row r="50" spans="2:32" s="103" customFormat="1" ht="12.75" customHeight="1">
      <c r="B50" s="105"/>
      <c r="C50" s="105"/>
      <c r="D50" s="105"/>
      <c r="E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V50" s="105"/>
      <c r="W50" s="105"/>
      <c r="AE50" s="105"/>
      <c r="AF50" s="105"/>
    </row>
    <row r="51" spans="2:32" s="103" customFormat="1" ht="12.75" customHeight="1">
      <c r="B51" s="105"/>
      <c r="C51" s="105"/>
      <c r="D51" s="105"/>
      <c r="E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V51" s="105"/>
      <c r="W51" s="105"/>
      <c r="AE51" s="105"/>
      <c r="AF51" s="105"/>
    </row>
    <row r="52" spans="2:32" s="103" customFormat="1" ht="12.75" customHeight="1">
      <c r="B52" s="105"/>
      <c r="C52" s="105"/>
      <c r="D52" s="105"/>
      <c r="E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V52" s="105"/>
      <c r="W52" s="105"/>
      <c r="AE52" s="105"/>
      <c r="AF52" s="105"/>
    </row>
    <row r="53" spans="3:32" s="103" customFormat="1" ht="12.75" customHeight="1">
      <c r="C53" s="105"/>
      <c r="D53" s="105"/>
      <c r="E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AE53" s="105"/>
      <c r="AF53" s="105"/>
    </row>
    <row r="54" ht="12.75" customHeight="1">
      <c r="T54" s="103"/>
    </row>
    <row r="55" ht="12.75" customHeight="1">
      <c r="T55" s="103"/>
    </row>
    <row r="56" ht="12.75" customHeight="1">
      <c r="T56" s="103"/>
    </row>
    <row r="57" ht="12.75" customHeight="1">
      <c r="T57" s="103"/>
    </row>
    <row r="58" spans="17:20" ht="12.75" customHeight="1">
      <c r="Q58" s="103"/>
      <c r="R58" s="103"/>
      <c r="S58" s="103"/>
      <c r="T58" s="103"/>
    </row>
    <row r="59" spans="9:32" ht="12.75" customHeight="1">
      <c r="I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V59" s="103"/>
      <c r="W59" s="103"/>
      <c r="AE59" s="103"/>
      <c r="AF59" s="103"/>
    </row>
    <row r="60" ht="12.75" customHeight="1">
      <c r="J60" s="10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 password="C8FD" sheet="1" objects="1" scenarios="1"/>
  <printOptions horizontalCentered="1"/>
  <pageMargins left="0.9055118110236221" right="0.7874015748031497" top="1.1023622047244095" bottom="0.984251968503937" header="0" footer="0"/>
  <pageSetup blackAndWhite="1" horizontalDpi="240" verticalDpi="24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32"/>
  <sheetViews>
    <sheetView zoomScalePageLayoutView="0" workbookViewId="0" topLeftCell="D1">
      <selection activeCell="D16" sqref="D16"/>
    </sheetView>
  </sheetViews>
  <sheetFormatPr defaultColWidth="11.421875" defaultRowHeight="12.75"/>
  <cols>
    <col min="1" max="1" width="7.7109375" style="105" customWidth="1"/>
    <col min="2" max="3" width="14.7109375" style="105" customWidth="1"/>
    <col min="4" max="5" width="11.421875" style="105" customWidth="1"/>
    <col min="6" max="7" width="14.7109375" style="105" customWidth="1"/>
    <col min="8" max="16384" width="11.421875" style="105" customWidth="1"/>
  </cols>
  <sheetData>
    <row r="1" spans="1:3" ht="12.75">
      <c r="A1" s="649" t="s">
        <v>152</v>
      </c>
      <c r="B1" s="650"/>
      <c r="C1" s="650"/>
    </row>
    <row r="2" spans="1:3" ht="12.75">
      <c r="A2" s="649" t="s">
        <v>153</v>
      </c>
      <c r="B2" s="650"/>
      <c r="C2" s="650"/>
    </row>
    <row r="3" ht="13.5" thickBot="1"/>
    <row r="4" spans="1:3" ht="12.75">
      <c r="A4" s="651" t="s">
        <v>154</v>
      </c>
      <c r="B4" s="652" t="s">
        <v>155</v>
      </c>
      <c r="C4" s="651" t="s">
        <v>156</v>
      </c>
    </row>
    <row r="5" spans="1:3" ht="12.75">
      <c r="A5" s="653"/>
      <c r="B5" s="654" t="s">
        <v>21</v>
      </c>
      <c r="C5" s="653" t="s">
        <v>21</v>
      </c>
    </row>
    <row r="6" spans="1:3" ht="13.5" thickBot="1">
      <c r="A6" s="636"/>
      <c r="B6" s="655" t="s">
        <v>157</v>
      </c>
      <c r="C6" s="636" t="s">
        <v>158</v>
      </c>
    </row>
    <row r="7" spans="1:3" ht="12.75">
      <c r="A7" s="656">
        <v>1</v>
      </c>
      <c r="B7" s="657">
        <v>0.0104</v>
      </c>
      <c r="C7" s="658">
        <v>0.32</v>
      </c>
    </row>
    <row r="8" spans="1:3" ht="12.75">
      <c r="A8" s="656">
        <v>2</v>
      </c>
      <c r="B8" s="659">
        <v>0.01351</v>
      </c>
      <c r="C8" s="658">
        <v>0.327</v>
      </c>
    </row>
    <row r="9" spans="1:3" ht="12.75">
      <c r="A9" s="656">
        <v>3</v>
      </c>
      <c r="B9" s="659">
        <v>0.0348</v>
      </c>
      <c r="C9" s="658">
        <v>0.35</v>
      </c>
    </row>
    <row r="10" spans="1:3" ht="12.75">
      <c r="A10" s="656">
        <v>4</v>
      </c>
      <c r="B10" s="659">
        <v>0.072</v>
      </c>
      <c r="C10" s="658">
        <v>0.4</v>
      </c>
    </row>
    <row r="11" spans="1:3" ht="12.75">
      <c r="A11" s="656">
        <v>5</v>
      </c>
      <c r="B11" s="659">
        <v>0.1196</v>
      </c>
      <c r="C11" s="658">
        <v>0.45</v>
      </c>
    </row>
    <row r="12" spans="1:3" ht="12.75">
      <c r="A12" s="656">
        <v>6</v>
      </c>
      <c r="B12" s="659">
        <v>0.1585</v>
      </c>
      <c r="C12" s="658">
        <v>0.5</v>
      </c>
    </row>
    <row r="13" spans="1:3" ht="12.75">
      <c r="A13" s="656">
        <v>7</v>
      </c>
      <c r="B13" s="659">
        <v>0.203</v>
      </c>
      <c r="C13" s="658">
        <v>0.55</v>
      </c>
    </row>
    <row r="14" spans="1:3" ht="12.75">
      <c r="A14" s="656">
        <v>8</v>
      </c>
      <c r="B14" s="659">
        <v>0.2638</v>
      </c>
      <c r="C14" s="658">
        <v>0.6</v>
      </c>
    </row>
    <row r="15" spans="1:3" ht="12.75">
      <c r="A15" s="656">
        <v>9</v>
      </c>
      <c r="B15" s="659">
        <v>0.2747</v>
      </c>
      <c r="C15" s="658">
        <v>0.65</v>
      </c>
    </row>
    <row r="16" spans="1:3" ht="12.75">
      <c r="A16" s="656">
        <v>10</v>
      </c>
      <c r="B16" s="659">
        <v>0.3243</v>
      </c>
      <c r="C16" s="658">
        <v>0.7</v>
      </c>
    </row>
    <row r="17" spans="1:3" ht="12.75">
      <c r="A17" s="656">
        <v>11</v>
      </c>
      <c r="B17" s="659">
        <v>0.3601</v>
      </c>
      <c r="C17" s="658">
        <v>0.75</v>
      </c>
    </row>
    <row r="18" spans="1:3" ht="12.75">
      <c r="A18" s="656">
        <v>12</v>
      </c>
      <c r="B18" s="659">
        <v>0.4125</v>
      </c>
      <c r="C18" s="658">
        <v>0.8</v>
      </c>
    </row>
    <row r="19" spans="1:3" ht="12.75">
      <c r="A19" s="656">
        <v>13</v>
      </c>
      <c r="B19" s="659">
        <v>0.4528</v>
      </c>
      <c r="C19" s="658">
        <v>0.85</v>
      </c>
    </row>
    <row r="20" spans="1:3" ht="12.75">
      <c r="A20" s="656">
        <v>14</v>
      </c>
      <c r="B20" s="659">
        <v>0.4755</v>
      </c>
      <c r="C20" s="658">
        <v>0.9</v>
      </c>
    </row>
    <row r="21" spans="1:3" ht="12.75">
      <c r="A21" s="656">
        <v>15</v>
      </c>
      <c r="B21" s="659">
        <v>0.5414</v>
      </c>
      <c r="C21" s="658">
        <v>0.95</v>
      </c>
    </row>
    <row r="22" spans="1:3" ht="12.75">
      <c r="A22" s="656">
        <v>16</v>
      </c>
      <c r="B22" s="659">
        <v>0.5949</v>
      </c>
      <c r="C22" s="658">
        <v>1</v>
      </c>
    </row>
    <row r="23" spans="1:3" ht="12.75">
      <c r="A23" s="656">
        <v>17</v>
      </c>
      <c r="B23" s="659">
        <v>0.6037</v>
      </c>
      <c r="C23" s="658">
        <v>1.05</v>
      </c>
    </row>
    <row r="24" spans="1:3" ht="12.75">
      <c r="A24" s="656">
        <v>18</v>
      </c>
      <c r="B24" s="659">
        <v>0.6267</v>
      </c>
      <c r="C24" s="658">
        <v>1.1</v>
      </c>
    </row>
    <row r="25" spans="1:3" ht="12.75">
      <c r="A25" s="656">
        <v>19</v>
      </c>
      <c r="B25" s="659">
        <v>0.6983</v>
      </c>
      <c r="C25" s="658">
        <v>1.15</v>
      </c>
    </row>
    <row r="26" spans="1:3" ht="12.75">
      <c r="A26" s="656">
        <v>20</v>
      </c>
      <c r="B26" s="659">
        <v>0.7086</v>
      </c>
      <c r="C26" s="658">
        <v>1.2</v>
      </c>
    </row>
    <row r="27" spans="1:3" ht="12.75">
      <c r="A27" s="656">
        <v>21</v>
      </c>
      <c r="B27" s="659">
        <v>0.7683</v>
      </c>
      <c r="C27" s="658">
        <v>1.25</v>
      </c>
    </row>
    <row r="28" spans="1:3" ht="13.5" thickBot="1">
      <c r="A28" s="656">
        <v>22</v>
      </c>
      <c r="B28" s="659">
        <v>0.7762</v>
      </c>
      <c r="C28" s="658">
        <v>1.3</v>
      </c>
    </row>
    <row r="29" spans="1:7" ht="12.75">
      <c r="A29" s="656">
        <v>23</v>
      </c>
      <c r="B29" s="659">
        <v>0.8403</v>
      </c>
      <c r="C29" s="658">
        <v>1.35</v>
      </c>
      <c r="F29" s="651" t="s">
        <v>155</v>
      </c>
      <c r="G29" s="651" t="s">
        <v>156</v>
      </c>
    </row>
    <row r="30" spans="1:7" ht="12.75">
      <c r="A30" s="656">
        <v>24</v>
      </c>
      <c r="B30" s="659">
        <v>0.8856</v>
      </c>
      <c r="C30" s="658">
        <v>1.4</v>
      </c>
      <c r="F30" s="653" t="s">
        <v>21</v>
      </c>
      <c r="G30" s="653" t="s">
        <v>21</v>
      </c>
    </row>
    <row r="31" spans="1:7" ht="13.5" thickBot="1">
      <c r="A31" s="656">
        <v>25</v>
      </c>
      <c r="B31" s="659">
        <v>0.8906</v>
      </c>
      <c r="C31" s="658">
        <v>1.45</v>
      </c>
      <c r="F31" s="636" t="s">
        <v>157</v>
      </c>
      <c r="G31" s="636" t="s">
        <v>158</v>
      </c>
    </row>
    <row r="32" spans="1:7" ht="13.5" thickBot="1">
      <c r="A32" s="635">
        <v>26</v>
      </c>
      <c r="B32" s="660">
        <v>0.9069</v>
      </c>
      <c r="C32" s="661">
        <v>1.5</v>
      </c>
      <c r="F32" s="723">
        <v>0.1</v>
      </c>
      <c r="G32" s="724">
        <f>1.2649*F32+0.2941</f>
        <v>0.42058999999999996</v>
      </c>
    </row>
  </sheetData>
  <sheetProtection password="C8FD" sheet="1" objects="1" scenarios="1"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81"/>
  <sheetViews>
    <sheetView zoomScalePageLayoutView="0" workbookViewId="0" topLeftCell="A4">
      <selection activeCell="G3" sqref="G3"/>
    </sheetView>
  </sheetViews>
  <sheetFormatPr defaultColWidth="11.421875" defaultRowHeight="12.75"/>
  <cols>
    <col min="1" max="4" width="12.7109375" style="617" customWidth="1"/>
    <col min="5" max="5" width="12.7109375" style="648" customWidth="1"/>
    <col min="6" max="10" width="12.7109375" style="617" customWidth="1"/>
    <col min="11" max="52" width="12.7109375" style="105" customWidth="1"/>
    <col min="53" max="16384" width="11.421875" style="105" customWidth="1"/>
  </cols>
  <sheetData>
    <row r="1" spans="1:9" ht="12.75">
      <c r="A1" s="616" t="s">
        <v>159</v>
      </c>
      <c r="E1" s="618"/>
      <c r="F1" s="609"/>
      <c r="G1" s="609"/>
      <c r="H1" s="609"/>
      <c r="I1" s="609"/>
    </row>
    <row r="2" spans="1:9" ht="12.75">
      <c r="A2" s="616"/>
      <c r="E2" s="618"/>
      <c r="F2" s="609"/>
      <c r="G2" s="609"/>
      <c r="H2" s="619"/>
      <c r="I2" s="619"/>
    </row>
    <row r="3" spans="1:9" ht="12.75">
      <c r="A3" s="616" t="s">
        <v>153</v>
      </c>
      <c r="E3" s="618"/>
      <c r="F3" s="609"/>
      <c r="G3" s="609"/>
      <c r="H3" s="619"/>
      <c r="I3" s="619"/>
    </row>
    <row r="4" spans="5:10" ht="13.5" thickBot="1">
      <c r="E4" s="618"/>
      <c r="F4" s="609"/>
      <c r="G4" s="609"/>
      <c r="H4" s="105"/>
      <c r="I4" s="105"/>
      <c r="J4" s="105"/>
    </row>
    <row r="5" spans="1:10" ht="13.5" thickBot="1">
      <c r="A5" s="620" t="s">
        <v>160</v>
      </c>
      <c r="B5" s="621"/>
      <c r="C5" s="622"/>
      <c r="D5" s="622"/>
      <c r="E5" s="620" t="s">
        <v>161</v>
      </c>
      <c r="F5" s="623"/>
      <c r="G5" s="624"/>
      <c r="I5" s="625">
        <v>0</v>
      </c>
      <c r="J5" s="626">
        <v>0</v>
      </c>
    </row>
    <row r="6" spans="1:14" ht="13.5" thickBot="1">
      <c r="A6" s="627" t="s">
        <v>80</v>
      </c>
      <c r="B6" s="627" t="s">
        <v>80</v>
      </c>
      <c r="C6" s="105"/>
      <c r="E6" s="628" t="s">
        <v>79</v>
      </c>
      <c r="F6" s="629"/>
      <c r="I6" s="630">
        <v>1.135</v>
      </c>
      <c r="J6" s="631">
        <v>198</v>
      </c>
      <c r="M6" s="628" t="s">
        <v>79</v>
      </c>
      <c r="N6" s="627" t="s">
        <v>80</v>
      </c>
    </row>
    <row r="7" spans="1:14" ht="13.5" thickBot="1">
      <c r="A7" s="632" t="s">
        <v>162</v>
      </c>
      <c r="B7" s="632" t="s">
        <v>163</v>
      </c>
      <c r="C7" s="105"/>
      <c r="D7" s="622"/>
      <c r="E7" s="633" t="s">
        <v>88</v>
      </c>
      <c r="F7" s="634"/>
      <c r="I7" s="105"/>
      <c r="J7" s="105"/>
      <c r="M7" s="635" t="s">
        <v>88</v>
      </c>
      <c r="N7" s="636" t="s">
        <v>163</v>
      </c>
    </row>
    <row r="8" spans="1:14" ht="13.5" thickBot="1">
      <c r="A8" s="637">
        <v>0</v>
      </c>
      <c r="B8" s="638">
        <f>A8*101.971621</f>
        <v>0</v>
      </c>
      <c r="E8" s="639">
        <v>0.2</v>
      </c>
      <c r="F8" s="639">
        <f aca="true" t="shared" si="0" ref="F8:F39">E8-$E$8</f>
        <v>0</v>
      </c>
      <c r="I8" s="432" t="s">
        <v>164</v>
      </c>
      <c r="J8" s="433"/>
      <c r="K8" s="640">
        <f>J6/I6</f>
        <v>174.44933920704847</v>
      </c>
      <c r="M8" s="725">
        <v>0.1</v>
      </c>
      <c r="N8" s="641">
        <f>M8*K8</f>
        <v>17.444933920704848</v>
      </c>
    </row>
    <row r="9" spans="1:6" ht="12.75">
      <c r="A9" s="642">
        <v>0.04</v>
      </c>
      <c r="B9" s="643">
        <f aca="true" t="shared" si="1" ref="B9:B24">A9*101.971621</f>
        <v>4.07886484</v>
      </c>
      <c r="E9" s="644">
        <f>E8+0.02</f>
        <v>0.22</v>
      </c>
      <c r="F9" s="644">
        <f t="shared" si="0"/>
        <v>0.01999999999999999</v>
      </c>
    </row>
    <row r="10" spans="1:6" ht="12.75">
      <c r="A10" s="642">
        <v>0.08</v>
      </c>
      <c r="B10" s="643">
        <f t="shared" si="1"/>
        <v>8.15772968</v>
      </c>
      <c r="E10" s="644">
        <f aca="true" t="shared" si="2" ref="E10:E25">E9+0.02</f>
        <v>0.24</v>
      </c>
      <c r="F10" s="644">
        <f t="shared" si="0"/>
        <v>0.03999999999999998</v>
      </c>
    </row>
    <row r="11" spans="1:6" ht="12.75">
      <c r="A11" s="642">
        <v>0.11</v>
      </c>
      <c r="B11" s="643">
        <f t="shared" si="1"/>
        <v>11.21687831</v>
      </c>
      <c r="E11" s="644">
        <f t="shared" si="2"/>
        <v>0.26</v>
      </c>
      <c r="F11" s="644">
        <f t="shared" si="0"/>
        <v>0.06</v>
      </c>
    </row>
    <row r="12" spans="1:6" ht="12.75">
      <c r="A12" s="642">
        <v>0.15</v>
      </c>
      <c r="B12" s="643">
        <f t="shared" si="1"/>
        <v>15.29574315</v>
      </c>
      <c r="E12" s="644">
        <f t="shared" si="2"/>
        <v>0.28</v>
      </c>
      <c r="F12" s="644">
        <f t="shared" si="0"/>
        <v>0.08000000000000002</v>
      </c>
    </row>
    <row r="13" spans="1:6" ht="12.75">
      <c r="A13" s="642">
        <v>0.18</v>
      </c>
      <c r="B13" s="643">
        <f t="shared" si="1"/>
        <v>18.35489178</v>
      </c>
      <c r="E13" s="644">
        <f t="shared" si="2"/>
        <v>0.30000000000000004</v>
      </c>
      <c r="F13" s="644">
        <f t="shared" si="0"/>
        <v>0.10000000000000003</v>
      </c>
    </row>
    <row r="14" spans="1:6" ht="12.75">
      <c r="A14" s="642">
        <v>0.2</v>
      </c>
      <c r="B14" s="643">
        <f t="shared" si="1"/>
        <v>20.3943242</v>
      </c>
      <c r="E14" s="644">
        <f t="shared" si="2"/>
        <v>0.32000000000000006</v>
      </c>
      <c r="F14" s="644">
        <f t="shared" si="0"/>
        <v>0.12000000000000005</v>
      </c>
    </row>
    <row r="15" spans="1:6" ht="12.75">
      <c r="A15" s="642">
        <v>0.23</v>
      </c>
      <c r="B15" s="643">
        <f t="shared" si="1"/>
        <v>23.45347283</v>
      </c>
      <c r="E15" s="644">
        <f t="shared" si="2"/>
        <v>0.3400000000000001</v>
      </c>
      <c r="F15" s="644">
        <f t="shared" si="0"/>
        <v>0.14000000000000007</v>
      </c>
    </row>
    <row r="16" spans="1:6" ht="12.75">
      <c r="A16" s="642">
        <v>0.27</v>
      </c>
      <c r="B16" s="643">
        <f t="shared" si="1"/>
        <v>27.53233767</v>
      </c>
      <c r="E16" s="644">
        <f t="shared" si="2"/>
        <v>0.3600000000000001</v>
      </c>
      <c r="F16" s="644">
        <f t="shared" si="0"/>
        <v>0.1600000000000001</v>
      </c>
    </row>
    <row r="17" spans="1:6" ht="12.75">
      <c r="A17" s="642">
        <v>0.31</v>
      </c>
      <c r="B17" s="643">
        <f t="shared" si="1"/>
        <v>31.61120251</v>
      </c>
      <c r="E17" s="644">
        <f t="shared" si="2"/>
        <v>0.3800000000000001</v>
      </c>
      <c r="F17" s="644">
        <f t="shared" si="0"/>
        <v>0.1800000000000001</v>
      </c>
    </row>
    <row r="18" spans="1:6" ht="12.75">
      <c r="A18" s="642">
        <v>0.32</v>
      </c>
      <c r="B18" s="643">
        <f t="shared" si="1"/>
        <v>32.63091872</v>
      </c>
      <c r="E18" s="644">
        <f t="shared" si="2"/>
        <v>0.40000000000000013</v>
      </c>
      <c r="F18" s="644">
        <f t="shared" si="0"/>
        <v>0.20000000000000012</v>
      </c>
    </row>
    <row r="19" spans="1:6" ht="12.75">
      <c r="A19" s="642">
        <v>0.37</v>
      </c>
      <c r="B19" s="643">
        <f t="shared" si="1"/>
        <v>37.72949977</v>
      </c>
      <c r="E19" s="644">
        <f t="shared" si="2"/>
        <v>0.42000000000000015</v>
      </c>
      <c r="F19" s="644">
        <f t="shared" si="0"/>
        <v>0.22000000000000014</v>
      </c>
    </row>
    <row r="20" spans="1:6" ht="12.75">
      <c r="A20" s="642">
        <v>0.41</v>
      </c>
      <c r="B20" s="643">
        <f t="shared" si="1"/>
        <v>41.80836461</v>
      </c>
      <c r="E20" s="644">
        <f t="shared" si="2"/>
        <v>0.44000000000000017</v>
      </c>
      <c r="F20" s="644">
        <f t="shared" si="0"/>
        <v>0.24000000000000016</v>
      </c>
    </row>
    <row r="21" spans="1:6" ht="12.75">
      <c r="A21" s="642">
        <v>0.44</v>
      </c>
      <c r="B21" s="643">
        <f t="shared" si="1"/>
        <v>44.86751324</v>
      </c>
      <c r="E21" s="644">
        <f t="shared" si="2"/>
        <v>0.4600000000000002</v>
      </c>
      <c r="F21" s="644">
        <f t="shared" si="0"/>
        <v>0.2600000000000002</v>
      </c>
    </row>
    <row r="22" spans="1:6" ht="12.75">
      <c r="A22" s="642">
        <v>0.47</v>
      </c>
      <c r="B22" s="643">
        <f t="shared" si="1"/>
        <v>47.92666187</v>
      </c>
      <c r="E22" s="644">
        <f t="shared" si="2"/>
        <v>0.4800000000000002</v>
      </c>
      <c r="F22" s="644">
        <f t="shared" si="0"/>
        <v>0.2800000000000002</v>
      </c>
    </row>
    <row r="23" spans="1:6" ht="12.75">
      <c r="A23" s="642">
        <v>0.51</v>
      </c>
      <c r="B23" s="643">
        <f t="shared" si="1"/>
        <v>52.00552671</v>
      </c>
      <c r="E23" s="644">
        <f t="shared" si="2"/>
        <v>0.5000000000000002</v>
      </c>
      <c r="F23" s="644">
        <f t="shared" si="0"/>
        <v>0.3000000000000002</v>
      </c>
    </row>
    <row r="24" spans="1:6" ht="12.75">
      <c r="A24" s="642">
        <v>0.54</v>
      </c>
      <c r="B24" s="643">
        <f t="shared" si="1"/>
        <v>55.06467534</v>
      </c>
      <c r="E24" s="644">
        <f t="shared" si="2"/>
        <v>0.5200000000000002</v>
      </c>
      <c r="F24" s="644">
        <f t="shared" si="0"/>
        <v>0.32000000000000023</v>
      </c>
    </row>
    <row r="25" spans="1:6" ht="12.75">
      <c r="A25" s="642">
        <v>0.58</v>
      </c>
      <c r="B25" s="643">
        <f aca="true" t="shared" si="3" ref="B25:B40">A25*101.971621</f>
        <v>59.143540179999995</v>
      </c>
      <c r="E25" s="644">
        <f t="shared" si="2"/>
        <v>0.5400000000000003</v>
      </c>
      <c r="F25" s="644">
        <f t="shared" si="0"/>
        <v>0.34000000000000025</v>
      </c>
    </row>
    <row r="26" spans="1:6" ht="12.75">
      <c r="A26" s="642">
        <v>0.62</v>
      </c>
      <c r="B26" s="643">
        <f t="shared" si="3"/>
        <v>63.22240502</v>
      </c>
      <c r="E26" s="644">
        <f aca="true" t="shared" si="4" ref="E26:E41">E25+0.02</f>
        <v>0.5600000000000003</v>
      </c>
      <c r="F26" s="644">
        <f t="shared" si="0"/>
        <v>0.36000000000000026</v>
      </c>
    </row>
    <row r="27" spans="1:6" ht="12.75">
      <c r="A27" s="642">
        <v>0.65</v>
      </c>
      <c r="B27" s="643">
        <f t="shared" si="3"/>
        <v>66.28155365</v>
      </c>
      <c r="E27" s="644">
        <f t="shared" si="4"/>
        <v>0.5800000000000003</v>
      </c>
      <c r="F27" s="644">
        <f t="shared" si="0"/>
        <v>0.3800000000000003</v>
      </c>
    </row>
    <row r="28" spans="1:6" ht="12.75">
      <c r="A28" s="642">
        <v>0.69</v>
      </c>
      <c r="B28" s="643">
        <f t="shared" si="3"/>
        <v>70.36041849</v>
      </c>
      <c r="E28" s="644">
        <f t="shared" si="4"/>
        <v>0.6000000000000003</v>
      </c>
      <c r="F28" s="644">
        <f t="shared" si="0"/>
        <v>0.4000000000000003</v>
      </c>
    </row>
    <row r="29" spans="1:6" ht="12.75">
      <c r="A29" s="642">
        <v>0.72</v>
      </c>
      <c r="B29" s="643">
        <f t="shared" si="3"/>
        <v>73.41956712</v>
      </c>
      <c r="E29" s="644">
        <f t="shared" si="4"/>
        <v>0.6200000000000003</v>
      </c>
      <c r="F29" s="644">
        <f t="shared" si="0"/>
        <v>0.4200000000000003</v>
      </c>
    </row>
    <row r="30" spans="1:6" ht="12.75">
      <c r="A30" s="642">
        <v>0.75</v>
      </c>
      <c r="B30" s="643">
        <f t="shared" si="3"/>
        <v>76.47871574999999</v>
      </c>
      <c r="E30" s="644">
        <f t="shared" si="4"/>
        <v>0.6400000000000003</v>
      </c>
      <c r="F30" s="644">
        <f t="shared" si="0"/>
        <v>0.44000000000000034</v>
      </c>
    </row>
    <row r="31" spans="1:6" ht="12.75">
      <c r="A31" s="642">
        <v>0.79</v>
      </c>
      <c r="B31" s="643">
        <f t="shared" si="3"/>
        <v>80.55758059</v>
      </c>
      <c r="E31" s="644">
        <f t="shared" si="4"/>
        <v>0.6600000000000004</v>
      </c>
      <c r="F31" s="644">
        <f t="shared" si="0"/>
        <v>0.46000000000000035</v>
      </c>
    </row>
    <row r="32" spans="1:6" ht="12.75">
      <c r="A32" s="642">
        <v>0.83</v>
      </c>
      <c r="B32" s="643">
        <f t="shared" si="3"/>
        <v>84.63644543</v>
      </c>
      <c r="E32" s="644">
        <f t="shared" si="4"/>
        <v>0.6800000000000004</v>
      </c>
      <c r="F32" s="644">
        <f t="shared" si="0"/>
        <v>0.48000000000000037</v>
      </c>
    </row>
    <row r="33" spans="1:6" ht="12.75">
      <c r="A33" s="642">
        <v>0.86</v>
      </c>
      <c r="B33" s="643">
        <f t="shared" si="3"/>
        <v>87.69559406</v>
      </c>
      <c r="E33" s="644">
        <f t="shared" si="4"/>
        <v>0.7000000000000004</v>
      </c>
      <c r="F33" s="644">
        <f t="shared" si="0"/>
        <v>0.5000000000000004</v>
      </c>
    </row>
    <row r="34" spans="1:6" ht="12.75">
      <c r="A34" s="642">
        <v>0.9</v>
      </c>
      <c r="B34" s="643">
        <f t="shared" si="3"/>
        <v>91.7744589</v>
      </c>
      <c r="E34" s="644">
        <f t="shared" si="4"/>
        <v>0.7200000000000004</v>
      </c>
      <c r="F34" s="644">
        <f t="shared" si="0"/>
        <v>0.5200000000000005</v>
      </c>
    </row>
    <row r="35" spans="1:6" ht="12.75">
      <c r="A35" s="642">
        <v>0.93</v>
      </c>
      <c r="B35" s="643">
        <f t="shared" si="3"/>
        <v>94.83360753000001</v>
      </c>
      <c r="E35" s="644">
        <f t="shared" si="4"/>
        <v>0.7400000000000004</v>
      </c>
      <c r="F35" s="644">
        <f t="shared" si="0"/>
        <v>0.5400000000000005</v>
      </c>
    </row>
    <row r="36" spans="1:6" ht="12.75">
      <c r="A36" s="642">
        <v>0.97</v>
      </c>
      <c r="B36" s="643">
        <f t="shared" si="3"/>
        <v>98.91247237</v>
      </c>
      <c r="E36" s="644">
        <f t="shared" si="4"/>
        <v>0.7600000000000005</v>
      </c>
      <c r="F36" s="644">
        <f t="shared" si="0"/>
        <v>0.5600000000000005</v>
      </c>
    </row>
    <row r="37" spans="1:6" ht="12.75">
      <c r="A37" s="642">
        <v>1</v>
      </c>
      <c r="B37" s="643">
        <f t="shared" si="3"/>
        <v>101.971621</v>
      </c>
      <c r="E37" s="644">
        <f t="shared" si="4"/>
        <v>0.7800000000000005</v>
      </c>
      <c r="F37" s="644">
        <f t="shared" si="0"/>
        <v>0.5800000000000005</v>
      </c>
    </row>
    <row r="38" spans="1:6" ht="12.75">
      <c r="A38" s="642">
        <v>1.04</v>
      </c>
      <c r="B38" s="643">
        <f t="shared" si="3"/>
        <v>106.05048584000001</v>
      </c>
      <c r="E38" s="644">
        <f t="shared" si="4"/>
        <v>0.8000000000000005</v>
      </c>
      <c r="F38" s="644">
        <f t="shared" si="0"/>
        <v>0.6000000000000005</v>
      </c>
    </row>
    <row r="39" spans="1:6" ht="12.75">
      <c r="A39" s="642">
        <v>1.07</v>
      </c>
      <c r="B39" s="643">
        <f t="shared" si="3"/>
        <v>109.10963447</v>
      </c>
      <c r="E39" s="644">
        <f t="shared" si="4"/>
        <v>0.8200000000000005</v>
      </c>
      <c r="F39" s="644">
        <f t="shared" si="0"/>
        <v>0.6200000000000006</v>
      </c>
    </row>
    <row r="40" spans="1:6" ht="12.75">
      <c r="A40" s="642">
        <v>1.1</v>
      </c>
      <c r="B40" s="643">
        <f t="shared" si="3"/>
        <v>112.16878310000001</v>
      </c>
      <c r="E40" s="644">
        <f t="shared" si="4"/>
        <v>0.8400000000000005</v>
      </c>
      <c r="F40" s="644">
        <f aca="true" t="shared" si="5" ref="F40:F62">E40-$E$8</f>
        <v>0.6400000000000006</v>
      </c>
    </row>
    <row r="41" spans="1:6" ht="12.75">
      <c r="A41" s="642">
        <v>1.13</v>
      </c>
      <c r="B41" s="643">
        <f aca="true" t="shared" si="6" ref="B41:B56">A41*101.971621</f>
        <v>115.22793173</v>
      </c>
      <c r="E41" s="644">
        <f t="shared" si="4"/>
        <v>0.8600000000000005</v>
      </c>
      <c r="F41" s="644">
        <f t="shared" si="5"/>
        <v>0.6600000000000006</v>
      </c>
    </row>
    <row r="42" spans="1:6" ht="12.75">
      <c r="A42" s="642">
        <v>1.17</v>
      </c>
      <c r="B42" s="643">
        <f t="shared" si="6"/>
        <v>119.30679656999999</v>
      </c>
      <c r="E42" s="644">
        <f aca="true" t="shared" si="7" ref="E42:E57">E41+0.02</f>
        <v>0.8800000000000006</v>
      </c>
      <c r="F42" s="644">
        <f t="shared" si="5"/>
        <v>0.6800000000000006</v>
      </c>
    </row>
    <row r="43" spans="1:6" ht="12.75">
      <c r="A43" s="642">
        <v>1.21</v>
      </c>
      <c r="B43" s="643">
        <f t="shared" si="6"/>
        <v>123.38566141</v>
      </c>
      <c r="E43" s="644">
        <f t="shared" si="7"/>
        <v>0.9000000000000006</v>
      </c>
      <c r="F43" s="644">
        <f t="shared" si="5"/>
        <v>0.7000000000000006</v>
      </c>
    </row>
    <row r="44" spans="1:6" ht="12.75">
      <c r="A44" s="642">
        <v>1.24</v>
      </c>
      <c r="B44" s="643">
        <f t="shared" si="6"/>
        <v>126.44481004</v>
      </c>
      <c r="E44" s="644">
        <f t="shared" si="7"/>
        <v>0.9200000000000006</v>
      </c>
      <c r="F44" s="644">
        <f t="shared" si="5"/>
        <v>0.7200000000000006</v>
      </c>
    </row>
    <row r="45" spans="1:6" ht="12.75">
      <c r="A45" s="642">
        <v>1.27</v>
      </c>
      <c r="B45" s="643">
        <f t="shared" si="6"/>
        <v>129.50395867</v>
      </c>
      <c r="E45" s="644">
        <f t="shared" si="7"/>
        <v>0.9400000000000006</v>
      </c>
      <c r="F45" s="644">
        <f t="shared" si="5"/>
        <v>0.7400000000000007</v>
      </c>
    </row>
    <row r="46" spans="1:6" ht="12.75">
      <c r="A46" s="642">
        <v>1.31</v>
      </c>
      <c r="B46" s="643">
        <f t="shared" si="6"/>
        <v>133.58282351</v>
      </c>
      <c r="E46" s="644">
        <f t="shared" si="7"/>
        <v>0.9600000000000006</v>
      </c>
      <c r="F46" s="644">
        <f t="shared" si="5"/>
        <v>0.7600000000000007</v>
      </c>
    </row>
    <row r="47" spans="1:6" ht="12.75">
      <c r="A47" s="642">
        <v>1.34</v>
      </c>
      <c r="B47" s="643">
        <f t="shared" si="6"/>
        <v>136.64197214</v>
      </c>
      <c r="E47" s="644">
        <f t="shared" si="7"/>
        <v>0.9800000000000006</v>
      </c>
      <c r="F47" s="644">
        <f t="shared" si="5"/>
        <v>0.7800000000000007</v>
      </c>
    </row>
    <row r="48" spans="1:6" ht="12.75">
      <c r="A48" s="642">
        <v>1.37</v>
      </c>
      <c r="B48" s="643">
        <f t="shared" si="6"/>
        <v>139.70112077000002</v>
      </c>
      <c r="E48" s="644">
        <f t="shared" si="7"/>
        <v>1.0000000000000007</v>
      </c>
      <c r="F48" s="644">
        <f t="shared" si="5"/>
        <v>0.8000000000000007</v>
      </c>
    </row>
    <row r="49" spans="1:6" ht="12.75">
      <c r="A49" s="642">
        <v>1.4</v>
      </c>
      <c r="B49" s="643">
        <f t="shared" si="6"/>
        <v>142.7602694</v>
      </c>
      <c r="E49" s="644">
        <f t="shared" si="7"/>
        <v>1.0200000000000007</v>
      </c>
      <c r="F49" s="644">
        <f t="shared" si="5"/>
        <v>0.8200000000000007</v>
      </c>
    </row>
    <row r="50" spans="1:6" ht="12.75">
      <c r="A50" s="642">
        <v>1.43</v>
      </c>
      <c r="B50" s="643">
        <f t="shared" si="6"/>
        <v>145.81941802999998</v>
      </c>
      <c r="E50" s="644">
        <f t="shared" si="7"/>
        <v>1.0400000000000007</v>
      </c>
      <c r="F50" s="644">
        <f t="shared" si="5"/>
        <v>0.8400000000000007</v>
      </c>
    </row>
    <row r="51" spans="1:6" ht="12.75">
      <c r="A51" s="642">
        <v>1.47</v>
      </c>
      <c r="B51" s="643">
        <f t="shared" si="6"/>
        <v>149.89828287</v>
      </c>
      <c r="E51" s="644">
        <f t="shared" si="7"/>
        <v>1.0600000000000007</v>
      </c>
      <c r="F51" s="644">
        <f t="shared" si="5"/>
        <v>0.8600000000000008</v>
      </c>
    </row>
    <row r="52" spans="1:6" ht="12.75">
      <c r="A52" s="642">
        <v>1.5</v>
      </c>
      <c r="B52" s="643">
        <f t="shared" si="6"/>
        <v>152.95743149999998</v>
      </c>
      <c r="E52" s="644">
        <f t="shared" si="7"/>
        <v>1.0800000000000007</v>
      </c>
      <c r="F52" s="644">
        <f t="shared" si="5"/>
        <v>0.8800000000000008</v>
      </c>
    </row>
    <row r="53" spans="1:6" ht="12.75">
      <c r="A53" s="642">
        <v>1.54</v>
      </c>
      <c r="B53" s="643">
        <f t="shared" si="6"/>
        <v>157.03629634</v>
      </c>
      <c r="E53" s="644">
        <f t="shared" si="7"/>
        <v>1.1000000000000008</v>
      </c>
      <c r="F53" s="644">
        <f t="shared" si="5"/>
        <v>0.9000000000000008</v>
      </c>
    </row>
    <row r="54" spans="1:6" ht="12.75">
      <c r="A54" s="642">
        <v>1.57</v>
      </c>
      <c r="B54" s="643">
        <f t="shared" si="6"/>
        <v>160.09544497000002</v>
      </c>
      <c r="E54" s="644">
        <f t="shared" si="7"/>
        <v>1.1200000000000008</v>
      </c>
      <c r="F54" s="644">
        <f t="shared" si="5"/>
        <v>0.9200000000000008</v>
      </c>
    </row>
    <row r="55" spans="1:6" ht="12.75">
      <c r="A55" s="642">
        <v>1.61</v>
      </c>
      <c r="B55" s="643">
        <f t="shared" si="6"/>
        <v>164.17430981</v>
      </c>
      <c r="E55" s="644">
        <f t="shared" si="7"/>
        <v>1.1400000000000008</v>
      </c>
      <c r="F55" s="644">
        <f t="shared" si="5"/>
        <v>0.9400000000000008</v>
      </c>
    </row>
    <row r="56" spans="1:6" ht="12.75">
      <c r="A56" s="642">
        <v>1.64</v>
      </c>
      <c r="B56" s="643">
        <f t="shared" si="6"/>
        <v>167.23345844</v>
      </c>
      <c r="E56" s="644">
        <f t="shared" si="7"/>
        <v>1.1600000000000008</v>
      </c>
      <c r="F56" s="644">
        <f t="shared" si="5"/>
        <v>0.9600000000000009</v>
      </c>
    </row>
    <row r="57" spans="1:6" ht="12.75">
      <c r="A57" s="642">
        <v>1.67</v>
      </c>
      <c r="B57" s="643">
        <f aca="true" t="shared" si="8" ref="B57:B62">A57*101.971621</f>
        <v>170.29260707</v>
      </c>
      <c r="E57" s="644">
        <f t="shared" si="7"/>
        <v>1.1800000000000008</v>
      </c>
      <c r="F57" s="644">
        <f t="shared" si="5"/>
        <v>0.9800000000000009</v>
      </c>
    </row>
    <row r="58" spans="1:6" ht="12.75">
      <c r="A58" s="642">
        <v>1.7</v>
      </c>
      <c r="B58" s="643">
        <f t="shared" si="8"/>
        <v>173.35175569999998</v>
      </c>
      <c r="E58" s="644">
        <f>E57+0.02</f>
        <v>1.2000000000000008</v>
      </c>
      <c r="F58" s="644">
        <f t="shared" si="5"/>
        <v>1.0000000000000009</v>
      </c>
    </row>
    <row r="59" spans="1:6" ht="12.75">
      <c r="A59" s="642">
        <v>1.74</v>
      </c>
      <c r="B59" s="643">
        <f t="shared" si="8"/>
        <v>177.43062054</v>
      </c>
      <c r="E59" s="644">
        <f>E58+0.02</f>
        <v>1.2200000000000009</v>
      </c>
      <c r="F59" s="644">
        <f t="shared" si="5"/>
        <v>1.020000000000001</v>
      </c>
    </row>
    <row r="60" spans="1:6" ht="12.75">
      <c r="A60" s="642">
        <v>1.77</v>
      </c>
      <c r="B60" s="643">
        <f t="shared" si="8"/>
        <v>180.48976917</v>
      </c>
      <c r="E60" s="644">
        <f>E59+0.02</f>
        <v>1.2400000000000009</v>
      </c>
      <c r="F60" s="644">
        <f t="shared" si="5"/>
        <v>1.040000000000001</v>
      </c>
    </row>
    <row r="61" spans="1:6" ht="12.75">
      <c r="A61" s="642">
        <v>1.8</v>
      </c>
      <c r="B61" s="643">
        <f t="shared" si="8"/>
        <v>183.5489178</v>
      </c>
      <c r="E61" s="644">
        <f>E60+0.02</f>
        <v>1.260000000000001</v>
      </c>
      <c r="F61" s="644">
        <f t="shared" si="5"/>
        <v>1.060000000000001</v>
      </c>
    </row>
    <row r="62" spans="1:6" ht="13.5" thickBot="1">
      <c r="A62" s="645">
        <v>1.85</v>
      </c>
      <c r="B62" s="646">
        <f t="shared" si="8"/>
        <v>188.64749885</v>
      </c>
      <c r="E62" s="647">
        <f>E61+0.02</f>
        <v>1.280000000000001</v>
      </c>
      <c r="F62" s="647">
        <f t="shared" si="5"/>
        <v>1.080000000000001</v>
      </c>
    </row>
    <row r="63" ht="12.75">
      <c r="A63" s="105"/>
    </row>
    <row r="65" ht="12.75">
      <c r="F65" s="648"/>
    </row>
    <row r="66" ht="12.75">
      <c r="F66" s="648"/>
    </row>
    <row r="67" ht="12.75">
      <c r="F67" s="648"/>
    </row>
    <row r="68" ht="12.75">
      <c r="F68" s="648"/>
    </row>
    <row r="69" ht="12.75">
      <c r="F69" s="648"/>
    </row>
    <row r="70" ht="12.75">
      <c r="F70" s="648"/>
    </row>
    <row r="71" ht="12.75">
      <c r="F71" s="648"/>
    </row>
    <row r="72" ht="12.75">
      <c r="F72" s="648"/>
    </row>
    <row r="73" ht="12.75">
      <c r="F73" s="648"/>
    </row>
    <row r="74" ht="12.75">
      <c r="F74" s="648"/>
    </row>
    <row r="75" ht="12.75">
      <c r="F75" s="648"/>
    </row>
    <row r="76" ht="12.75">
      <c r="F76" s="648"/>
    </row>
    <row r="77" ht="12.75">
      <c r="F77" s="648"/>
    </row>
    <row r="78" spans="1:6" ht="12.75">
      <c r="A78" s="609"/>
      <c r="B78" s="687"/>
      <c r="F78" s="648"/>
    </row>
    <row r="79" ht="12.75">
      <c r="F79" s="648"/>
    </row>
    <row r="80" ht="12.75">
      <c r="F80" s="648"/>
    </row>
    <row r="81" ht="12.75">
      <c r="F81" s="648"/>
    </row>
  </sheetData>
  <sheetProtection password="C8FD" sheet="1" objects="1" scenarios="1"/>
  <printOptions gridLines="1"/>
  <pageMargins left="0.75" right="0.75" top="1" bottom="1" header="0.511811024" footer="0.511811024"/>
  <pageSetup horizontalDpi="180" verticalDpi="180" orientation="portrait" r:id="rId2"/>
  <headerFooter alignWithMargins="0">
    <oddHeader>&amp;C&amp;A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P29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3.7109375" style="105" customWidth="1"/>
    <col min="2" max="3" width="13.7109375" style="105" customWidth="1"/>
    <col min="4" max="4" width="6.7109375" style="105" customWidth="1"/>
    <col min="5" max="16" width="7.7109375" style="105" customWidth="1"/>
    <col min="17" max="16384" width="11.421875" style="105" customWidth="1"/>
  </cols>
  <sheetData>
    <row r="1" spans="1:16" s="176" customFormat="1" ht="15" customHeight="1" thickBot="1">
      <c r="A1" s="175" t="s">
        <v>16</v>
      </c>
      <c r="B1" s="105"/>
      <c r="D1" s="177" t="s">
        <v>17</v>
      </c>
      <c r="E1" s="177"/>
      <c r="M1" s="481" t="s">
        <v>2</v>
      </c>
      <c r="N1" s="726"/>
      <c r="O1" s="727"/>
      <c r="P1" s="519"/>
    </row>
    <row r="2" spans="3:16" s="103" customFormat="1" ht="15" customHeight="1" thickBot="1">
      <c r="C2" s="170"/>
      <c r="D2" s="308"/>
      <c r="E2" s="308"/>
      <c r="M2" s="520"/>
      <c r="N2" s="3"/>
      <c r="O2" s="517"/>
      <c r="P2" s="518"/>
    </row>
    <row r="3" spans="3:14" s="103" customFormat="1" ht="15" customHeight="1" thickBot="1">
      <c r="C3" s="170"/>
      <c r="D3" s="308"/>
      <c r="E3" s="308"/>
      <c r="H3" s="162"/>
      <c r="K3" s="162"/>
      <c r="N3" s="162"/>
    </row>
    <row r="4" spans="1:16" s="104" customFormat="1" ht="15.75" customHeight="1" thickBot="1">
      <c r="A4" s="432" t="s">
        <v>20</v>
      </c>
      <c r="B4" s="433"/>
      <c r="C4" s="434"/>
      <c r="D4" s="435" t="s">
        <v>21</v>
      </c>
      <c r="E4" s="436"/>
      <c r="F4" s="436"/>
      <c r="G4" s="504"/>
      <c r="H4" s="169"/>
      <c r="I4" s="146"/>
      <c r="J4" s="146"/>
      <c r="K4" s="169"/>
      <c r="L4" s="146"/>
      <c r="M4" s="146"/>
      <c r="N4" s="169"/>
      <c r="O4" s="146"/>
      <c r="P4" s="146"/>
    </row>
    <row r="5" spans="1:16" s="104" customFormat="1" ht="15.75" customHeight="1" thickBot="1">
      <c r="A5" s="432" t="s">
        <v>25</v>
      </c>
      <c r="B5" s="438"/>
      <c r="C5" s="439"/>
      <c r="D5" s="443"/>
      <c r="E5" s="439"/>
      <c r="F5" s="436"/>
      <c r="G5" s="505"/>
      <c r="H5" s="169"/>
      <c r="I5" s="160"/>
      <c r="J5" s="164"/>
      <c r="K5" s="169"/>
      <c r="L5" s="146"/>
      <c r="M5" s="146"/>
      <c r="N5" s="169"/>
      <c r="O5" s="146"/>
      <c r="P5" s="146"/>
    </row>
    <row r="6" spans="1:16" s="104" customFormat="1" ht="15.75" customHeight="1" thickBot="1">
      <c r="A6" s="432" t="s">
        <v>26</v>
      </c>
      <c r="B6" s="438"/>
      <c r="C6" s="439"/>
      <c r="D6" s="440"/>
      <c r="E6" s="441"/>
      <c r="F6" s="436"/>
      <c r="G6" s="505"/>
      <c r="H6" s="169"/>
      <c r="I6" s="160"/>
      <c r="J6" s="164"/>
      <c r="K6" s="169"/>
      <c r="L6" s="146"/>
      <c r="M6" s="146"/>
      <c r="N6" s="169"/>
      <c r="O6" s="146"/>
      <c r="P6" s="146"/>
    </row>
    <row r="7" spans="1:16" s="104" customFormat="1" ht="15.75" customHeight="1" thickBot="1">
      <c r="A7" s="94"/>
      <c r="B7" s="156"/>
      <c r="C7" s="157"/>
      <c r="D7" s="167"/>
      <c r="E7" s="167"/>
      <c r="F7" s="97"/>
      <c r="G7" s="168"/>
      <c r="H7" s="287"/>
      <c r="I7" s="160"/>
      <c r="J7" s="164"/>
      <c r="K7" s="287"/>
      <c r="L7" s="146"/>
      <c r="M7" s="146"/>
      <c r="N7" s="287"/>
      <c r="O7" s="146"/>
      <c r="P7" s="146"/>
    </row>
    <row r="8" spans="1:16" s="103" customFormat="1" ht="15.75" customHeight="1" thickBot="1">
      <c r="A8" s="432" t="s">
        <v>29</v>
      </c>
      <c r="B8" s="444"/>
      <c r="C8" s="445"/>
      <c r="D8" s="446"/>
      <c r="E8" s="434"/>
      <c r="F8" s="447"/>
      <c r="G8" s="436"/>
      <c r="H8" s="448"/>
      <c r="I8" s="436"/>
      <c r="J8" s="435"/>
      <c r="K8" s="436"/>
      <c r="L8" s="436"/>
      <c r="M8" s="436"/>
      <c r="N8" s="448"/>
      <c r="O8" s="436"/>
      <c r="P8" s="435"/>
    </row>
    <row r="9" spans="2:16" s="103" customFormat="1" ht="15.75" customHeight="1" thickBot="1">
      <c r="B9" s="156"/>
      <c r="C9" s="157"/>
      <c r="D9" s="94"/>
      <c r="E9" s="94"/>
      <c r="F9" s="158"/>
      <c r="G9" s="159"/>
      <c r="H9" s="160"/>
      <c r="I9" s="97"/>
      <c r="J9" s="160"/>
      <c r="K9" s="160"/>
      <c r="L9" s="146"/>
      <c r="M9" s="160"/>
      <c r="N9" s="160"/>
      <c r="O9" s="146"/>
      <c r="P9" s="160"/>
    </row>
    <row r="10" spans="1:16" s="103" customFormat="1" ht="15.75" customHeight="1" thickBot="1">
      <c r="A10" s="432" t="s">
        <v>30</v>
      </c>
      <c r="B10" s="506"/>
      <c r="C10" s="449"/>
      <c r="D10" s="435" t="s">
        <v>31</v>
      </c>
      <c r="E10" s="436"/>
      <c r="F10" s="450"/>
      <c r="G10" s="451"/>
      <c r="H10" s="521"/>
      <c r="I10" s="450"/>
      <c r="J10" s="507"/>
      <c r="K10" s="442"/>
      <c r="L10" s="450"/>
      <c r="M10" s="451"/>
      <c r="N10" s="521"/>
      <c r="O10" s="450"/>
      <c r="P10" s="507"/>
    </row>
    <row r="11" spans="1:16" s="103" customFormat="1" ht="15.75" customHeight="1" thickBot="1">
      <c r="A11" s="94"/>
      <c r="B11" s="286"/>
      <c r="C11" s="152"/>
      <c r="D11" s="97"/>
      <c r="E11" s="97"/>
      <c r="F11" s="153"/>
      <c r="G11" s="154"/>
      <c r="H11" s="169"/>
      <c r="I11" s="153"/>
      <c r="J11" s="154"/>
      <c r="K11" s="169"/>
      <c r="L11" s="153"/>
      <c r="M11" s="154"/>
      <c r="N11" s="169"/>
      <c r="O11" s="153"/>
      <c r="P11" s="154"/>
    </row>
    <row r="12" spans="1:16" s="103" customFormat="1" ht="15.75" customHeight="1" thickBot="1">
      <c r="A12" s="432" t="s">
        <v>32</v>
      </c>
      <c r="B12" s="433"/>
      <c r="C12" s="434"/>
      <c r="D12" s="434"/>
      <c r="E12" s="434"/>
      <c r="F12" s="436"/>
      <c r="G12" s="436"/>
      <c r="H12" s="437"/>
      <c r="I12" s="436"/>
      <c r="J12" s="436"/>
      <c r="K12" s="437"/>
      <c r="L12" s="436"/>
      <c r="M12" s="436"/>
      <c r="N12" s="437"/>
      <c r="O12" s="436"/>
      <c r="P12" s="435"/>
    </row>
    <row r="13" spans="1:16" s="103" customFormat="1" ht="15.75" customHeight="1" thickBot="1">
      <c r="A13" s="432" t="s">
        <v>33</v>
      </c>
      <c r="B13" s="433"/>
      <c r="C13" s="434"/>
      <c r="D13" s="434"/>
      <c r="E13" s="434"/>
      <c r="F13" s="436"/>
      <c r="G13" s="436"/>
      <c r="H13" s="437"/>
      <c r="I13" s="436"/>
      <c r="J13" s="436"/>
      <c r="K13" s="437"/>
      <c r="L13" s="436"/>
      <c r="M13" s="436"/>
      <c r="N13" s="437"/>
      <c r="O13" s="436"/>
      <c r="P13" s="435"/>
    </row>
    <row r="14" spans="1:16" s="103" customFormat="1" ht="15.75" customHeight="1">
      <c r="A14" s="452">
        <v>1</v>
      </c>
      <c r="B14" s="453" t="s">
        <v>34</v>
      </c>
      <c r="C14" s="454"/>
      <c r="D14" s="455"/>
      <c r="E14" s="514"/>
      <c r="F14" s="470"/>
      <c r="G14" s="455"/>
      <c r="H14" s="458"/>
      <c r="I14" s="457"/>
      <c r="J14" s="456"/>
      <c r="K14" s="511"/>
      <c r="L14" s="470"/>
      <c r="M14" s="455"/>
      <c r="N14" s="458"/>
      <c r="O14" s="457"/>
      <c r="P14" s="460"/>
    </row>
    <row r="15" spans="1:16" s="103" customFormat="1" ht="15.75" customHeight="1">
      <c r="A15" s="452">
        <v>2</v>
      </c>
      <c r="B15" s="452" t="s">
        <v>35</v>
      </c>
      <c r="C15" s="459"/>
      <c r="D15" s="460" t="s">
        <v>36</v>
      </c>
      <c r="E15" s="515"/>
      <c r="F15" s="457"/>
      <c r="G15" s="460"/>
      <c r="H15" s="461"/>
      <c r="I15" s="462"/>
      <c r="J15" s="463"/>
      <c r="K15" s="510"/>
      <c r="L15" s="462"/>
      <c r="M15" s="499"/>
      <c r="N15" s="461"/>
      <c r="O15" s="462"/>
      <c r="P15" s="499"/>
    </row>
    <row r="16" spans="1:16" s="103" customFormat="1" ht="15.75" customHeight="1">
      <c r="A16" s="452">
        <v>3</v>
      </c>
      <c r="B16" s="452" t="s">
        <v>37</v>
      </c>
      <c r="C16" s="459"/>
      <c r="D16" s="460" t="s">
        <v>36</v>
      </c>
      <c r="E16" s="515"/>
      <c r="F16" s="457"/>
      <c r="G16" s="460"/>
      <c r="H16" s="461"/>
      <c r="I16" s="462"/>
      <c r="J16" s="463"/>
      <c r="K16" s="510"/>
      <c r="L16" s="462"/>
      <c r="M16" s="499"/>
      <c r="N16" s="461"/>
      <c r="O16" s="462"/>
      <c r="P16" s="499"/>
    </row>
    <row r="17" spans="1:16" s="103" customFormat="1" ht="15.75" customHeight="1" thickBot="1">
      <c r="A17" s="452">
        <v>4</v>
      </c>
      <c r="B17" s="464" t="s">
        <v>38</v>
      </c>
      <c r="C17" s="465"/>
      <c r="D17" s="466" t="s">
        <v>36</v>
      </c>
      <c r="E17" s="516"/>
      <c r="F17" s="477"/>
      <c r="G17" s="466"/>
      <c r="H17" s="461"/>
      <c r="I17" s="462"/>
      <c r="J17" s="463"/>
      <c r="K17" s="513"/>
      <c r="L17" s="478"/>
      <c r="M17" s="500"/>
      <c r="N17" s="461"/>
      <c r="O17" s="462"/>
      <c r="P17" s="499"/>
    </row>
    <row r="18" spans="1:16" s="103" customFormat="1" ht="15.75" customHeight="1" thickBot="1">
      <c r="A18" s="432" t="s">
        <v>39</v>
      </c>
      <c r="B18" s="434"/>
      <c r="C18" s="434"/>
      <c r="D18" s="436"/>
      <c r="E18" s="436"/>
      <c r="F18" s="437"/>
      <c r="G18" s="436"/>
      <c r="H18" s="467"/>
      <c r="I18" s="437"/>
      <c r="J18" s="436"/>
      <c r="K18" s="467"/>
      <c r="L18" s="437"/>
      <c r="M18" s="436"/>
      <c r="N18" s="467"/>
      <c r="O18" s="437"/>
      <c r="P18" s="435"/>
    </row>
    <row r="19" spans="1:16" s="103" customFormat="1" ht="15.75" customHeight="1">
      <c r="A19" s="468">
        <v>5</v>
      </c>
      <c r="B19" s="453" t="s">
        <v>40</v>
      </c>
      <c r="C19" s="454"/>
      <c r="D19" s="455"/>
      <c r="E19" s="514"/>
      <c r="F19" s="470"/>
      <c r="G19" s="455"/>
      <c r="H19" s="471"/>
      <c r="I19" s="470"/>
      <c r="J19" s="469"/>
      <c r="K19" s="509"/>
      <c r="L19" s="470"/>
      <c r="M19" s="455"/>
      <c r="N19" s="471"/>
      <c r="O19" s="470"/>
      <c r="P19" s="455"/>
    </row>
    <row r="20" spans="1:16" s="103" customFormat="1" ht="15.75" customHeight="1">
      <c r="A20" s="452">
        <v>6</v>
      </c>
      <c r="B20" s="452" t="s">
        <v>41</v>
      </c>
      <c r="C20" s="459"/>
      <c r="D20" s="460" t="s">
        <v>36</v>
      </c>
      <c r="E20" s="515"/>
      <c r="F20" s="457"/>
      <c r="G20" s="460"/>
      <c r="H20" s="461"/>
      <c r="I20" s="462"/>
      <c r="J20" s="463"/>
      <c r="K20" s="510"/>
      <c r="L20" s="462"/>
      <c r="M20" s="499"/>
      <c r="N20" s="461"/>
      <c r="O20" s="462"/>
      <c r="P20" s="499"/>
    </row>
    <row r="21" spans="1:16" s="103" customFormat="1" ht="15.75" customHeight="1">
      <c r="A21" s="452">
        <v>7</v>
      </c>
      <c r="B21" s="452" t="s">
        <v>42</v>
      </c>
      <c r="C21" s="459"/>
      <c r="D21" s="460" t="s">
        <v>23</v>
      </c>
      <c r="E21" s="515"/>
      <c r="F21" s="457"/>
      <c r="G21" s="460"/>
      <c r="H21" s="472"/>
      <c r="I21" s="473"/>
      <c r="J21" s="474"/>
      <c r="K21" s="512"/>
      <c r="L21" s="473"/>
      <c r="M21" s="508"/>
      <c r="N21" s="472"/>
      <c r="O21" s="473"/>
      <c r="P21" s="508"/>
    </row>
    <row r="22" spans="1:16" s="103" customFormat="1" ht="15.75" customHeight="1">
      <c r="A22" s="452">
        <v>8</v>
      </c>
      <c r="B22" s="452" t="s">
        <v>43</v>
      </c>
      <c r="C22" s="459"/>
      <c r="D22" s="460" t="s">
        <v>23</v>
      </c>
      <c r="E22" s="515"/>
      <c r="F22" s="457"/>
      <c r="G22" s="460"/>
      <c r="H22" s="472"/>
      <c r="I22" s="473"/>
      <c r="J22" s="474"/>
      <c r="K22" s="512"/>
      <c r="L22" s="473"/>
      <c r="M22" s="508"/>
      <c r="N22" s="472"/>
      <c r="O22" s="473"/>
      <c r="P22" s="508"/>
    </row>
    <row r="23" spans="1:16" s="103" customFormat="1" ht="15.75" customHeight="1" thickBot="1">
      <c r="A23" s="452">
        <v>9</v>
      </c>
      <c r="B23" s="452" t="s">
        <v>44</v>
      </c>
      <c r="C23" s="459"/>
      <c r="D23" s="460" t="s">
        <v>36</v>
      </c>
      <c r="E23" s="516"/>
      <c r="F23" s="477"/>
      <c r="G23" s="466"/>
      <c r="H23" s="461"/>
      <c r="I23" s="462"/>
      <c r="J23" s="463"/>
      <c r="K23" s="513"/>
      <c r="L23" s="478"/>
      <c r="M23" s="500"/>
      <c r="N23" s="461"/>
      <c r="O23" s="462"/>
      <c r="P23" s="499"/>
    </row>
    <row r="24" spans="1:16" ht="15.75" customHeight="1" thickBot="1">
      <c r="A24" s="432" t="s">
        <v>45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75"/>
    </row>
    <row r="25" spans="1:16" s="103" customFormat="1" ht="15.75" customHeight="1">
      <c r="A25" s="476">
        <v>10</v>
      </c>
      <c r="B25" s="453" t="s">
        <v>34</v>
      </c>
      <c r="C25" s="454"/>
      <c r="D25" s="455"/>
      <c r="E25" s="514"/>
      <c r="F25" s="470"/>
      <c r="G25" s="455"/>
      <c r="H25" s="458"/>
      <c r="I25" s="457"/>
      <c r="J25" s="456"/>
      <c r="K25" s="511"/>
      <c r="L25" s="470"/>
      <c r="M25" s="455"/>
      <c r="N25" s="458"/>
      <c r="O25" s="457"/>
      <c r="P25" s="460"/>
    </row>
    <row r="26" spans="1:16" s="103" customFormat="1" ht="15.75" customHeight="1">
      <c r="A26" s="476">
        <v>11</v>
      </c>
      <c r="B26" s="452" t="s">
        <v>35</v>
      </c>
      <c r="C26" s="459"/>
      <c r="D26" s="460" t="s">
        <v>36</v>
      </c>
      <c r="E26" s="515"/>
      <c r="F26" s="457"/>
      <c r="G26" s="460"/>
      <c r="H26" s="461"/>
      <c r="I26" s="462"/>
      <c r="J26" s="463"/>
      <c r="K26" s="510"/>
      <c r="L26" s="462"/>
      <c r="M26" s="499"/>
      <c r="N26" s="461"/>
      <c r="O26" s="462"/>
      <c r="P26" s="499"/>
    </row>
    <row r="27" spans="1:16" s="103" customFormat="1" ht="15.75" customHeight="1">
      <c r="A27" s="476">
        <v>12</v>
      </c>
      <c r="B27" s="452" t="s">
        <v>37</v>
      </c>
      <c r="C27" s="459"/>
      <c r="D27" s="460" t="s">
        <v>36</v>
      </c>
      <c r="E27" s="515"/>
      <c r="F27" s="457"/>
      <c r="G27" s="460"/>
      <c r="H27" s="461"/>
      <c r="I27" s="462"/>
      <c r="J27" s="463"/>
      <c r="K27" s="510"/>
      <c r="L27" s="462"/>
      <c r="M27" s="499"/>
      <c r="N27" s="461"/>
      <c r="O27" s="462"/>
      <c r="P27" s="499"/>
    </row>
    <row r="28" spans="1:16" s="103" customFormat="1" ht="15.75" customHeight="1" thickBot="1">
      <c r="A28" s="501">
        <v>13</v>
      </c>
      <c r="B28" s="464" t="s">
        <v>38</v>
      </c>
      <c r="C28" s="465"/>
      <c r="D28" s="466" t="s">
        <v>36</v>
      </c>
      <c r="E28" s="516"/>
      <c r="F28" s="477"/>
      <c r="G28" s="466"/>
      <c r="H28" s="480"/>
      <c r="I28" s="478"/>
      <c r="J28" s="479"/>
      <c r="K28" s="513"/>
      <c r="L28" s="478"/>
      <c r="M28" s="500"/>
      <c r="N28" s="480"/>
      <c r="O28" s="478"/>
      <c r="P28" s="500"/>
    </row>
    <row r="29" spans="2:16" s="103" customFormat="1" ht="12.75" customHeight="1">
      <c r="B29" s="143"/>
      <c r="C29" s="143"/>
      <c r="D29" s="143"/>
      <c r="E29" s="143"/>
      <c r="F29" s="143"/>
      <c r="G29" s="143"/>
      <c r="H29" s="143"/>
      <c r="I29" s="94"/>
      <c r="J29" s="143"/>
      <c r="K29" s="143"/>
      <c r="L29" s="94"/>
      <c r="M29" s="143"/>
      <c r="N29" s="143"/>
      <c r="O29" s="94"/>
      <c r="P29" s="143"/>
    </row>
  </sheetData>
  <sheetProtection password="C8FD" sheet="1" objects="1" scenarios="1"/>
  <printOptions horizontalCentered="1"/>
  <pageMargins left="0.75" right="0.75" top="1.141732283464567" bottom="1" header="0" footer="0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42"/>
  <sheetViews>
    <sheetView zoomScale="75" zoomScaleNormal="75" zoomScalePageLayoutView="0" workbookViewId="0" topLeftCell="A7">
      <selection activeCell="N15" sqref="N15"/>
    </sheetView>
  </sheetViews>
  <sheetFormatPr defaultColWidth="11.421875" defaultRowHeight="12.75"/>
  <cols>
    <col min="1" max="1" width="3.7109375" style="105" customWidth="1"/>
    <col min="2" max="2" width="13.7109375" style="105" customWidth="1"/>
    <col min="3" max="3" width="14.28125" style="105" customWidth="1"/>
    <col min="4" max="15" width="9.7109375" style="105" customWidth="1"/>
    <col min="16" max="16384" width="11.421875" style="105" customWidth="1"/>
  </cols>
  <sheetData>
    <row r="1" spans="1:15" s="103" customFormat="1" ht="15.75" customHeight="1">
      <c r="A1" s="286"/>
      <c r="B1" s="144"/>
      <c r="C1" s="286"/>
      <c r="D1" s="481" t="s">
        <v>78</v>
      </c>
      <c r="E1" s="482" t="s">
        <v>78</v>
      </c>
      <c r="F1" s="484" t="s">
        <v>78</v>
      </c>
      <c r="G1" s="481" t="s">
        <v>78</v>
      </c>
      <c r="H1" s="482" t="s">
        <v>78</v>
      </c>
      <c r="I1" s="483" t="s">
        <v>78</v>
      </c>
      <c r="J1" s="481" t="s">
        <v>78</v>
      </c>
      <c r="K1" s="482" t="s">
        <v>78</v>
      </c>
      <c r="L1" s="484" t="s">
        <v>78</v>
      </c>
      <c r="M1" s="481" t="s">
        <v>78</v>
      </c>
      <c r="N1" s="482" t="s">
        <v>78</v>
      </c>
      <c r="O1" s="484" t="s">
        <v>78</v>
      </c>
    </row>
    <row r="2" spans="1:15" s="103" customFormat="1" ht="15.75" customHeight="1" thickBot="1">
      <c r="A2" s="286"/>
      <c r="B2" s="144"/>
      <c r="C2" s="286"/>
      <c r="D2" s="485" t="s">
        <v>83</v>
      </c>
      <c r="E2" s="486" t="s">
        <v>84</v>
      </c>
      <c r="F2" s="488" t="s">
        <v>85</v>
      </c>
      <c r="G2" s="485" t="s">
        <v>83</v>
      </c>
      <c r="H2" s="486" t="s">
        <v>84</v>
      </c>
      <c r="I2" s="487" t="s">
        <v>85</v>
      </c>
      <c r="J2" s="485" t="s">
        <v>83</v>
      </c>
      <c r="K2" s="486" t="s">
        <v>84</v>
      </c>
      <c r="L2" s="488" t="s">
        <v>85</v>
      </c>
      <c r="M2" s="485" t="s">
        <v>83</v>
      </c>
      <c r="N2" s="486" t="s">
        <v>84</v>
      </c>
      <c r="O2" s="488" t="s">
        <v>85</v>
      </c>
    </row>
    <row r="3" spans="1:15" s="103" customFormat="1" ht="15.75" customHeight="1" thickBot="1">
      <c r="A3" s="286"/>
      <c r="B3" s="144"/>
      <c r="C3" s="286"/>
      <c r="D3" s="485" t="s">
        <v>23</v>
      </c>
      <c r="E3" s="489" t="s">
        <v>88</v>
      </c>
      <c r="F3" s="491" t="s">
        <v>23</v>
      </c>
      <c r="G3" s="485" t="s">
        <v>23</v>
      </c>
      <c r="H3" s="489" t="s">
        <v>88</v>
      </c>
      <c r="I3" s="490" t="s">
        <v>23</v>
      </c>
      <c r="J3" s="485" t="s">
        <v>23</v>
      </c>
      <c r="K3" s="489" t="s">
        <v>88</v>
      </c>
      <c r="L3" s="491" t="s">
        <v>23</v>
      </c>
      <c r="M3" s="485" t="s">
        <v>23</v>
      </c>
      <c r="N3" s="489" t="s">
        <v>88</v>
      </c>
      <c r="O3" s="491" t="s">
        <v>23</v>
      </c>
    </row>
    <row r="4" spans="1:15" s="103" customFormat="1" ht="15.75" customHeight="1" thickBot="1">
      <c r="A4" s="432" t="s">
        <v>90</v>
      </c>
      <c r="B4" s="433"/>
      <c r="C4" s="714"/>
      <c r="D4" s="492"/>
      <c r="E4" s="493"/>
      <c r="F4" s="502"/>
      <c r="G4" s="494"/>
      <c r="H4" s="495"/>
      <c r="I4" s="496"/>
      <c r="J4" s="494"/>
      <c r="K4" s="495"/>
      <c r="L4" s="503"/>
      <c r="M4" s="494"/>
      <c r="N4" s="495"/>
      <c r="O4" s="503"/>
    </row>
    <row r="5" spans="1:16" s="103" customFormat="1" ht="15.75" customHeight="1">
      <c r="A5" s="452" t="s">
        <v>165</v>
      </c>
      <c r="B5" s="459"/>
      <c r="C5" s="498"/>
      <c r="D5" s="528"/>
      <c r="E5" s="529"/>
      <c r="F5" s="530"/>
      <c r="G5" s="528"/>
      <c r="H5" s="529"/>
      <c r="I5" s="531"/>
      <c r="J5" s="528"/>
      <c r="K5" s="529"/>
      <c r="L5" s="530"/>
      <c r="M5" s="528"/>
      <c r="N5" s="529"/>
      <c r="O5" s="530"/>
      <c r="P5" s="236"/>
    </row>
    <row r="6" spans="1:16" s="103" customFormat="1" ht="15.75" customHeight="1" thickBot="1">
      <c r="A6" s="464" t="s">
        <v>166</v>
      </c>
      <c r="B6" s="465"/>
      <c r="C6" s="497"/>
      <c r="D6" s="532"/>
      <c r="E6" s="533"/>
      <c r="F6" s="530"/>
      <c r="G6" s="532"/>
      <c r="H6" s="533"/>
      <c r="I6" s="531"/>
      <c r="J6" s="532"/>
      <c r="K6" s="533"/>
      <c r="L6" s="530"/>
      <c r="M6" s="532"/>
      <c r="N6" s="533"/>
      <c r="O6" s="530"/>
      <c r="P6" s="236"/>
    </row>
    <row r="7" spans="1:15" s="103" customFormat="1" ht="15.75" customHeight="1">
      <c r="A7" s="104"/>
      <c r="B7" s="286"/>
      <c r="C7" s="92"/>
      <c r="D7" s="534">
        <v>0</v>
      </c>
      <c r="E7" s="535"/>
      <c r="F7" s="536"/>
      <c r="G7" s="537">
        <v>0</v>
      </c>
      <c r="H7" s="538"/>
      <c r="I7" s="539"/>
      <c r="J7" s="534">
        <v>0</v>
      </c>
      <c r="K7" s="538"/>
      <c r="L7" s="540"/>
      <c r="M7" s="537">
        <v>0</v>
      </c>
      <c r="N7" s="541"/>
      <c r="O7" s="536"/>
    </row>
    <row r="8" spans="1:15" s="103" customFormat="1" ht="15.75" customHeight="1">
      <c r="A8" s="104"/>
      <c r="B8" s="286"/>
      <c r="C8" s="92"/>
      <c r="D8" s="534">
        <v>0.003</v>
      </c>
      <c r="E8" s="535"/>
      <c r="F8" s="542"/>
      <c r="G8" s="537">
        <v>0.003</v>
      </c>
      <c r="H8" s="538"/>
      <c r="I8" s="543"/>
      <c r="J8" s="534">
        <v>0.003</v>
      </c>
      <c r="K8" s="538"/>
      <c r="L8" s="544"/>
      <c r="M8" s="537">
        <v>0.003</v>
      </c>
      <c r="N8" s="541"/>
      <c r="O8" s="542"/>
    </row>
    <row r="9" spans="1:15" s="103" customFormat="1" ht="15.75" customHeight="1">
      <c r="A9" s="104"/>
      <c r="B9" s="286"/>
      <c r="C9" s="92"/>
      <c r="D9" s="534">
        <v>0.006</v>
      </c>
      <c r="E9" s="535"/>
      <c r="F9" s="542"/>
      <c r="G9" s="537">
        <v>0.006</v>
      </c>
      <c r="H9" s="538"/>
      <c r="I9" s="543"/>
      <c r="J9" s="534">
        <v>0.006</v>
      </c>
      <c r="K9" s="538"/>
      <c r="L9" s="544"/>
      <c r="M9" s="537">
        <v>0.006</v>
      </c>
      <c r="N9" s="541"/>
      <c r="O9" s="542"/>
    </row>
    <row r="10" spans="1:15" s="103" customFormat="1" ht="15.75" customHeight="1">
      <c r="A10" s="104"/>
      <c r="B10" s="286"/>
      <c r="C10" s="92"/>
      <c r="D10" s="534">
        <v>0.012</v>
      </c>
      <c r="E10" s="535"/>
      <c r="F10" s="542"/>
      <c r="G10" s="537">
        <v>0.012</v>
      </c>
      <c r="H10" s="538"/>
      <c r="I10" s="543"/>
      <c r="J10" s="534">
        <v>0.012</v>
      </c>
      <c r="K10" s="538"/>
      <c r="L10" s="544"/>
      <c r="M10" s="537">
        <v>0.012</v>
      </c>
      <c r="N10" s="541"/>
      <c r="O10" s="542"/>
    </row>
    <row r="11" spans="1:15" s="103" customFormat="1" ht="15.75" customHeight="1">
      <c r="A11" s="104"/>
      <c r="B11" s="286"/>
      <c r="C11" s="92"/>
      <c r="D11" s="534">
        <v>0.018</v>
      </c>
      <c r="E11" s="535"/>
      <c r="F11" s="542"/>
      <c r="G11" s="537">
        <v>0.018</v>
      </c>
      <c r="H11" s="538"/>
      <c r="I11" s="543"/>
      <c r="J11" s="534">
        <v>0.018</v>
      </c>
      <c r="K11" s="538"/>
      <c r="L11" s="544"/>
      <c r="M11" s="537">
        <v>0.018</v>
      </c>
      <c r="N11" s="541"/>
      <c r="O11" s="542"/>
    </row>
    <row r="12" spans="1:15" s="103" customFormat="1" ht="15.75" customHeight="1">
      <c r="A12" s="104"/>
      <c r="B12" s="286"/>
      <c r="C12" s="92"/>
      <c r="D12" s="534">
        <v>0.024</v>
      </c>
      <c r="E12" s="535"/>
      <c r="F12" s="542"/>
      <c r="G12" s="537">
        <v>0.024</v>
      </c>
      <c r="H12" s="538"/>
      <c r="I12" s="543"/>
      <c r="J12" s="534">
        <v>0.024</v>
      </c>
      <c r="K12" s="538"/>
      <c r="L12" s="544"/>
      <c r="M12" s="537">
        <v>0.024</v>
      </c>
      <c r="N12" s="541"/>
      <c r="O12" s="542"/>
    </row>
    <row r="13" spans="1:15" s="103" customFormat="1" ht="15.75" customHeight="1">
      <c r="A13" s="104"/>
      <c r="B13" s="286"/>
      <c r="C13" s="92"/>
      <c r="D13" s="534">
        <v>0.03</v>
      </c>
      <c r="E13" s="545"/>
      <c r="F13" s="542"/>
      <c r="G13" s="537">
        <v>0.03</v>
      </c>
      <c r="H13" s="546"/>
      <c r="I13" s="543"/>
      <c r="J13" s="534">
        <v>0.03</v>
      </c>
      <c r="K13" s="546"/>
      <c r="L13" s="544"/>
      <c r="M13" s="537">
        <v>0.03</v>
      </c>
      <c r="N13" s="547"/>
      <c r="O13" s="542"/>
    </row>
    <row r="14" spans="1:15" s="103" customFormat="1" ht="15.75" customHeight="1">
      <c r="A14" s="104"/>
      <c r="B14" s="286"/>
      <c r="C14" s="92"/>
      <c r="D14" s="534">
        <v>0.045</v>
      </c>
      <c r="E14" s="545"/>
      <c r="F14" s="542"/>
      <c r="G14" s="537">
        <v>0.045</v>
      </c>
      <c r="H14" s="546"/>
      <c r="I14" s="543"/>
      <c r="J14" s="534">
        <v>0.045</v>
      </c>
      <c r="K14" s="546"/>
      <c r="L14" s="544"/>
      <c r="M14" s="537">
        <v>0.045</v>
      </c>
      <c r="N14" s="547"/>
      <c r="O14" s="542"/>
    </row>
    <row r="15" spans="1:15" s="103" customFormat="1" ht="15.75" customHeight="1">
      <c r="A15" s="104"/>
      <c r="B15" s="286"/>
      <c r="C15" s="92"/>
      <c r="D15" s="534">
        <v>0.06</v>
      </c>
      <c r="E15" s="545"/>
      <c r="F15" s="542"/>
      <c r="G15" s="537">
        <v>0.06</v>
      </c>
      <c r="H15" s="546"/>
      <c r="I15" s="543"/>
      <c r="J15" s="534">
        <v>0.06</v>
      </c>
      <c r="K15" s="546"/>
      <c r="L15" s="544"/>
      <c r="M15" s="537">
        <v>0.06</v>
      </c>
      <c r="N15" s="547"/>
      <c r="O15" s="542"/>
    </row>
    <row r="16" spans="1:15" s="103" customFormat="1" ht="15.75" customHeight="1">
      <c r="A16" s="104"/>
      <c r="B16" s="286"/>
      <c r="C16" s="92"/>
      <c r="D16" s="534">
        <v>0.075</v>
      </c>
      <c r="E16" s="545"/>
      <c r="F16" s="542"/>
      <c r="G16" s="537">
        <v>0.075</v>
      </c>
      <c r="H16" s="546"/>
      <c r="I16" s="543"/>
      <c r="J16" s="534">
        <v>0.075</v>
      </c>
      <c r="K16" s="546"/>
      <c r="L16" s="544"/>
      <c r="M16" s="537">
        <v>0.075</v>
      </c>
      <c r="N16" s="547"/>
      <c r="O16" s="542"/>
    </row>
    <row r="17" spans="1:15" s="103" customFormat="1" ht="15.75" customHeight="1">
      <c r="A17" s="104"/>
      <c r="B17" s="286"/>
      <c r="C17" s="92"/>
      <c r="D17" s="534">
        <v>0.09</v>
      </c>
      <c r="E17" s="545"/>
      <c r="F17" s="542"/>
      <c r="G17" s="537">
        <v>0.09</v>
      </c>
      <c r="H17" s="546"/>
      <c r="I17" s="543"/>
      <c r="J17" s="534">
        <v>0.09</v>
      </c>
      <c r="K17" s="546"/>
      <c r="L17" s="544"/>
      <c r="M17" s="537">
        <v>0.09</v>
      </c>
      <c r="N17" s="547"/>
      <c r="O17" s="542"/>
    </row>
    <row r="18" spans="1:15" s="103" customFormat="1" ht="15.75" customHeight="1">
      <c r="A18" s="104"/>
      <c r="B18" s="286"/>
      <c r="C18" s="92"/>
      <c r="D18" s="534">
        <v>0.105</v>
      </c>
      <c r="E18" s="545"/>
      <c r="F18" s="542"/>
      <c r="G18" s="537">
        <v>0.105</v>
      </c>
      <c r="H18" s="546"/>
      <c r="I18" s="543"/>
      <c r="J18" s="534">
        <v>0.105</v>
      </c>
      <c r="K18" s="546"/>
      <c r="L18" s="544"/>
      <c r="M18" s="537">
        <v>0.105</v>
      </c>
      <c r="N18" s="547"/>
      <c r="O18" s="542"/>
    </row>
    <row r="19" spans="1:15" s="103" customFormat="1" ht="15.75" customHeight="1">
      <c r="A19" s="104"/>
      <c r="B19" s="286"/>
      <c r="C19" s="92"/>
      <c r="D19" s="534">
        <v>0.12</v>
      </c>
      <c r="E19" s="545"/>
      <c r="F19" s="542"/>
      <c r="G19" s="537">
        <v>0.12</v>
      </c>
      <c r="H19" s="546"/>
      <c r="I19" s="543"/>
      <c r="J19" s="534">
        <v>0.12</v>
      </c>
      <c r="K19" s="546"/>
      <c r="L19" s="544"/>
      <c r="M19" s="537">
        <v>0.12</v>
      </c>
      <c r="N19" s="547"/>
      <c r="O19" s="542"/>
    </row>
    <row r="20" spans="1:15" s="103" customFormat="1" ht="15.75" customHeight="1">
      <c r="A20" s="104"/>
      <c r="B20" s="286"/>
      <c r="C20" s="92"/>
      <c r="D20" s="534">
        <v>0.15</v>
      </c>
      <c r="E20" s="545"/>
      <c r="F20" s="542"/>
      <c r="G20" s="537">
        <v>0.15</v>
      </c>
      <c r="H20" s="546"/>
      <c r="I20" s="543"/>
      <c r="J20" s="534">
        <v>0.15</v>
      </c>
      <c r="K20" s="546"/>
      <c r="L20" s="544"/>
      <c r="M20" s="537">
        <v>0.15</v>
      </c>
      <c r="N20" s="547"/>
      <c r="O20" s="542"/>
    </row>
    <row r="21" spans="1:15" s="103" customFormat="1" ht="15.75" customHeight="1">
      <c r="A21" s="104"/>
      <c r="B21" s="286"/>
      <c r="C21" s="92"/>
      <c r="D21" s="534">
        <v>0.18</v>
      </c>
      <c r="E21" s="545"/>
      <c r="F21" s="542"/>
      <c r="G21" s="537">
        <v>0.18</v>
      </c>
      <c r="H21" s="546"/>
      <c r="I21" s="543"/>
      <c r="J21" s="534">
        <v>0.18</v>
      </c>
      <c r="K21" s="546"/>
      <c r="L21" s="544"/>
      <c r="M21" s="537">
        <v>0.18</v>
      </c>
      <c r="N21" s="547"/>
      <c r="O21" s="542"/>
    </row>
    <row r="22" spans="1:15" s="103" customFormat="1" ht="15.75" customHeight="1">
      <c r="A22" s="104"/>
      <c r="B22" s="286"/>
      <c r="C22" s="92"/>
      <c r="D22" s="534">
        <v>0.21</v>
      </c>
      <c r="E22" s="545"/>
      <c r="F22" s="542"/>
      <c r="G22" s="537">
        <v>0.21</v>
      </c>
      <c r="H22" s="546"/>
      <c r="I22" s="543"/>
      <c r="J22" s="534">
        <v>0.21</v>
      </c>
      <c r="K22" s="546"/>
      <c r="L22" s="544"/>
      <c r="M22" s="537">
        <v>0.21</v>
      </c>
      <c r="N22" s="547"/>
      <c r="O22" s="542"/>
    </row>
    <row r="23" spans="1:15" s="103" customFormat="1" ht="15.75" customHeight="1">
      <c r="A23" s="104"/>
      <c r="B23" s="286"/>
      <c r="C23" s="92"/>
      <c r="D23" s="534">
        <v>0.24</v>
      </c>
      <c r="E23" s="545"/>
      <c r="F23" s="542"/>
      <c r="G23" s="537">
        <v>0.24</v>
      </c>
      <c r="H23" s="546"/>
      <c r="I23" s="543"/>
      <c r="J23" s="534">
        <v>0.24</v>
      </c>
      <c r="K23" s="546"/>
      <c r="L23" s="544"/>
      <c r="M23" s="537">
        <v>0.24</v>
      </c>
      <c r="N23" s="547"/>
      <c r="O23" s="542"/>
    </row>
    <row r="24" spans="1:15" s="103" customFormat="1" ht="15.75" customHeight="1">
      <c r="A24" s="104"/>
      <c r="B24" s="286"/>
      <c r="C24" s="92"/>
      <c r="D24" s="534">
        <v>0.27</v>
      </c>
      <c r="E24" s="545"/>
      <c r="F24" s="542"/>
      <c r="G24" s="537">
        <v>0.27</v>
      </c>
      <c r="H24" s="548"/>
      <c r="I24" s="543"/>
      <c r="J24" s="534">
        <v>0.27</v>
      </c>
      <c r="K24" s="546"/>
      <c r="L24" s="544"/>
      <c r="M24" s="537">
        <v>0.27</v>
      </c>
      <c r="N24" s="547"/>
      <c r="O24" s="542"/>
    </row>
    <row r="25" spans="1:15" s="103" customFormat="1" ht="15.75" customHeight="1">
      <c r="A25" s="104"/>
      <c r="B25" s="286"/>
      <c r="C25" s="92"/>
      <c r="D25" s="534">
        <v>0.3</v>
      </c>
      <c r="E25" s="545"/>
      <c r="F25" s="542"/>
      <c r="G25" s="537">
        <v>0.3</v>
      </c>
      <c r="H25" s="546"/>
      <c r="I25" s="543"/>
      <c r="J25" s="534">
        <v>0.3</v>
      </c>
      <c r="K25" s="546"/>
      <c r="L25" s="544"/>
      <c r="M25" s="537">
        <v>0.3</v>
      </c>
      <c r="N25" s="547"/>
      <c r="O25" s="542"/>
    </row>
    <row r="26" spans="1:15" s="103" customFormat="1" ht="15.75" customHeight="1">
      <c r="A26" s="104"/>
      <c r="B26" s="286"/>
      <c r="C26" s="92"/>
      <c r="D26" s="534">
        <v>0.36</v>
      </c>
      <c r="E26" s="545"/>
      <c r="F26" s="542"/>
      <c r="G26" s="537">
        <v>0.36</v>
      </c>
      <c r="H26" s="546"/>
      <c r="I26" s="543"/>
      <c r="J26" s="534">
        <v>0.36</v>
      </c>
      <c r="K26" s="546"/>
      <c r="L26" s="544"/>
      <c r="M26" s="537">
        <v>0.36</v>
      </c>
      <c r="N26" s="547"/>
      <c r="O26" s="542"/>
    </row>
    <row r="27" spans="1:15" s="103" customFormat="1" ht="15.75" customHeight="1">
      <c r="A27" s="104"/>
      <c r="B27" s="286"/>
      <c r="C27" s="92"/>
      <c r="D27" s="534">
        <v>0.42</v>
      </c>
      <c r="E27" s="545"/>
      <c r="F27" s="542"/>
      <c r="G27" s="537">
        <v>0.42</v>
      </c>
      <c r="H27" s="546"/>
      <c r="I27" s="543"/>
      <c r="J27" s="534">
        <v>0.42</v>
      </c>
      <c r="K27" s="546"/>
      <c r="L27" s="544"/>
      <c r="M27" s="537">
        <v>0.42</v>
      </c>
      <c r="N27" s="547"/>
      <c r="O27" s="542"/>
    </row>
    <row r="28" spans="1:15" s="103" customFormat="1" ht="15.75" customHeight="1">
      <c r="A28" s="104"/>
      <c r="B28" s="286"/>
      <c r="C28" s="92"/>
      <c r="D28" s="534">
        <v>0.48</v>
      </c>
      <c r="E28" s="545"/>
      <c r="F28" s="542"/>
      <c r="G28" s="537">
        <v>0.48</v>
      </c>
      <c r="H28" s="546"/>
      <c r="I28" s="543"/>
      <c r="J28" s="534">
        <v>0.48</v>
      </c>
      <c r="K28" s="546"/>
      <c r="L28" s="544"/>
      <c r="M28" s="537">
        <v>0.48</v>
      </c>
      <c r="N28" s="547"/>
      <c r="O28" s="542"/>
    </row>
    <row r="29" spans="1:15" s="103" customFormat="1" ht="15.75" customHeight="1">
      <c r="A29" s="104"/>
      <c r="B29" s="286"/>
      <c r="C29" s="92"/>
      <c r="D29" s="534">
        <v>0.54</v>
      </c>
      <c r="E29" s="545"/>
      <c r="F29" s="542"/>
      <c r="G29" s="537">
        <v>0.54</v>
      </c>
      <c r="H29" s="546"/>
      <c r="I29" s="543"/>
      <c r="J29" s="534">
        <v>0.54</v>
      </c>
      <c r="K29" s="546"/>
      <c r="L29" s="544"/>
      <c r="M29" s="537">
        <v>0.54</v>
      </c>
      <c r="N29" s="547"/>
      <c r="O29" s="542"/>
    </row>
    <row r="30" spans="1:15" s="103" customFormat="1" ht="15.75" customHeight="1">
      <c r="A30" s="104"/>
      <c r="B30" s="286"/>
      <c r="C30" s="92"/>
      <c r="D30" s="534">
        <v>0.6</v>
      </c>
      <c r="E30" s="545"/>
      <c r="F30" s="542"/>
      <c r="G30" s="537">
        <v>0.6</v>
      </c>
      <c r="H30" s="546"/>
      <c r="I30" s="543"/>
      <c r="J30" s="534">
        <v>0.6</v>
      </c>
      <c r="K30" s="546"/>
      <c r="L30" s="544"/>
      <c r="M30" s="537">
        <v>0.6</v>
      </c>
      <c r="N30" s="547"/>
      <c r="O30" s="542"/>
    </row>
    <row r="31" spans="1:15" s="103" customFormat="1" ht="15.75" customHeight="1">
      <c r="A31" s="104"/>
      <c r="B31" s="286"/>
      <c r="C31" s="92"/>
      <c r="D31" s="534">
        <v>0.66</v>
      </c>
      <c r="E31" s="545"/>
      <c r="F31" s="542"/>
      <c r="G31" s="537">
        <v>0.66</v>
      </c>
      <c r="H31" s="546"/>
      <c r="I31" s="543"/>
      <c r="J31" s="534">
        <v>0.66</v>
      </c>
      <c r="K31" s="546"/>
      <c r="L31" s="544"/>
      <c r="M31" s="537">
        <v>0.66</v>
      </c>
      <c r="N31" s="547"/>
      <c r="O31" s="542"/>
    </row>
    <row r="32" spans="1:15" s="103" customFormat="1" ht="15.75" customHeight="1">
      <c r="A32" s="104"/>
      <c r="B32" s="286"/>
      <c r="C32" s="92"/>
      <c r="D32" s="534">
        <v>0.72</v>
      </c>
      <c r="E32" s="545"/>
      <c r="F32" s="542"/>
      <c r="G32" s="537">
        <v>0.72</v>
      </c>
      <c r="H32" s="546"/>
      <c r="I32" s="543"/>
      <c r="J32" s="534">
        <v>0.72</v>
      </c>
      <c r="K32" s="546"/>
      <c r="L32" s="544"/>
      <c r="M32" s="537">
        <v>0.72</v>
      </c>
      <c r="N32" s="547"/>
      <c r="O32" s="542"/>
    </row>
    <row r="33" spans="1:15" s="103" customFormat="1" ht="15.75" customHeight="1">
      <c r="A33" s="104"/>
      <c r="B33" s="286"/>
      <c r="C33" s="92"/>
      <c r="D33" s="534">
        <v>0.78</v>
      </c>
      <c r="E33" s="545"/>
      <c r="F33" s="542"/>
      <c r="G33" s="537">
        <v>0.78</v>
      </c>
      <c r="H33" s="546"/>
      <c r="I33" s="543"/>
      <c r="J33" s="534">
        <v>0.78</v>
      </c>
      <c r="K33" s="546"/>
      <c r="L33" s="544"/>
      <c r="M33" s="537">
        <v>0.78</v>
      </c>
      <c r="N33" s="547"/>
      <c r="O33" s="542"/>
    </row>
    <row r="34" spans="1:15" s="103" customFormat="1" ht="15.75" customHeight="1">
      <c r="A34" s="104"/>
      <c r="B34" s="286"/>
      <c r="C34" s="92"/>
      <c r="D34" s="534">
        <v>0.84</v>
      </c>
      <c r="E34" s="545"/>
      <c r="F34" s="542"/>
      <c r="G34" s="537">
        <v>0.84</v>
      </c>
      <c r="H34" s="546"/>
      <c r="I34" s="543"/>
      <c r="J34" s="534">
        <v>0.84</v>
      </c>
      <c r="K34" s="546"/>
      <c r="L34" s="544"/>
      <c r="M34" s="537">
        <v>0.84</v>
      </c>
      <c r="N34" s="547"/>
      <c r="O34" s="542"/>
    </row>
    <row r="35" spans="1:15" s="103" customFormat="1" ht="15.75" customHeight="1">
      <c r="A35" s="104"/>
      <c r="B35" s="286"/>
      <c r="C35" s="92"/>
      <c r="D35" s="534">
        <v>0.9</v>
      </c>
      <c r="E35" s="545"/>
      <c r="F35" s="542"/>
      <c r="G35" s="537">
        <v>0.9</v>
      </c>
      <c r="H35" s="546"/>
      <c r="I35" s="543"/>
      <c r="J35" s="534">
        <v>0.9</v>
      </c>
      <c r="K35" s="546"/>
      <c r="L35" s="544"/>
      <c r="M35" s="537">
        <v>0.9</v>
      </c>
      <c r="N35" s="547"/>
      <c r="O35" s="542"/>
    </row>
    <row r="36" spans="1:15" s="103" customFormat="1" ht="15.75" customHeight="1">
      <c r="A36" s="104"/>
      <c r="B36" s="286"/>
      <c r="C36" s="92"/>
      <c r="D36" s="534">
        <v>0.96</v>
      </c>
      <c r="E36" s="545"/>
      <c r="F36" s="542"/>
      <c r="G36" s="537">
        <v>0.96</v>
      </c>
      <c r="H36" s="546"/>
      <c r="I36" s="543"/>
      <c r="J36" s="534">
        <v>0.96</v>
      </c>
      <c r="K36" s="546"/>
      <c r="L36" s="544"/>
      <c r="M36" s="537">
        <v>0.96</v>
      </c>
      <c r="N36" s="547"/>
      <c r="O36" s="542"/>
    </row>
    <row r="37" spans="1:15" s="103" customFormat="1" ht="15.75" customHeight="1">
      <c r="A37" s="104"/>
      <c r="B37" s="286"/>
      <c r="C37" s="92"/>
      <c r="D37" s="534">
        <v>1.02</v>
      </c>
      <c r="E37" s="545"/>
      <c r="F37" s="542"/>
      <c r="G37" s="537">
        <v>1.02</v>
      </c>
      <c r="H37" s="546"/>
      <c r="I37" s="543"/>
      <c r="J37" s="534">
        <v>1.02</v>
      </c>
      <c r="K37" s="546"/>
      <c r="L37" s="544"/>
      <c r="M37" s="537">
        <v>1.02</v>
      </c>
      <c r="N37" s="547"/>
      <c r="O37" s="542"/>
    </row>
    <row r="38" spans="1:15" s="103" customFormat="1" ht="15.75" customHeight="1">
      <c r="A38" s="104"/>
      <c r="B38" s="286"/>
      <c r="C38" s="92"/>
      <c r="D38" s="534">
        <v>1.08</v>
      </c>
      <c r="E38" s="545"/>
      <c r="F38" s="542"/>
      <c r="G38" s="537">
        <v>1.08</v>
      </c>
      <c r="H38" s="546"/>
      <c r="I38" s="543"/>
      <c r="J38" s="534">
        <v>1.08</v>
      </c>
      <c r="K38" s="546"/>
      <c r="L38" s="544"/>
      <c r="M38" s="537">
        <v>1.08</v>
      </c>
      <c r="N38" s="547"/>
      <c r="O38" s="542"/>
    </row>
    <row r="39" spans="1:15" s="103" customFormat="1" ht="15.75" customHeight="1">
      <c r="A39" s="104"/>
      <c r="B39" s="286"/>
      <c r="C39" s="92"/>
      <c r="D39" s="534">
        <v>1.14</v>
      </c>
      <c r="E39" s="545"/>
      <c r="F39" s="542"/>
      <c r="G39" s="537">
        <v>1.14</v>
      </c>
      <c r="H39" s="546"/>
      <c r="I39" s="543"/>
      <c r="J39" s="534">
        <v>1.14</v>
      </c>
      <c r="K39" s="546"/>
      <c r="L39" s="544"/>
      <c r="M39" s="537">
        <v>1.14</v>
      </c>
      <c r="N39" s="547"/>
      <c r="O39" s="542"/>
    </row>
    <row r="40" spans="1:15" s="103" customFormat="1" ht="15.75" customHeight="1" thickBot="1">
      <c r="A40" s="104"/>
      <c r="B40" s="286"/>
      <c r="C40" s="92"/>
      <c r="D40" s="549">
        <v>1.2</v>
      </c>
      <c r="E40" s="550"/>
      <c r="F40" s="551"/>
      <c r="G40" s="552">
        <v>1.2</v>
      </c>
      <c r="H40" s="553"/>
      <c r="I40" s="554"/>
      <c r="J40" s="549">
        <v>1.2</v>
      </c>
      <c r="K40" s="553"/>
      <c r="L40" s="555"/>
      <c r="M40" s="552">
        <v>1.2</v>
      </c>
      <c r="N40" s="556"/>
      <c r="O40" s="551"/>
    </row>
    <row r="41" spans="7:14" s="103" customFormat="1" ht="12.75" customHeight="1">
      <c r="G41" s="391"/>
      <c r="H41" s="524"/>
      <c r="I41" s="391"/>
      <c r="J41" s="391"/>
      <c r="K41" s="524"/>
      <c r="L41" s="391"/>
      <c r="M41" s="391"/>
      <c r="N41" s="104"/>
    </row>
    <row r="42" spans="7:13" ht="12.75">
      <c r="G42" s="391"/>
      <c r="H42" s="391"/>
      <c r="I42" s="391"/>
      <c r="J42" s="391"/>
      <c r="K42" s="391"/>
      <c r="L42" s="391"/>
      <c r="M42" s="391"/>
    </row>
  </sheetData>
  <sheetProtection password="C8FD" sheet="1" objects="1" scenarios="1"/>
  <printOptions horizontalCentered="1"/>
  <pageMargins left="0.75" right="0.75" top="0.5905511811023623" bottom="1" header="0" footer="0"/>
  <pageSetup horizontalDpi="240" verticalDpi="24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G985"/>
  <sheetViews>
    <sheetView zoomScale="75" zoomScaleNormal="75" zoomScalePageLayoutView="0" workbookViewId="0" topLeftCell="A25">
      <selection activeCell="M52" sqref="M52"/>
    </sheetView>
  </sheetViews>
  <sheetFormatPr defaultColWidth="11.421875" defaultRowHeight="12.75"/>
  <cols>
    <col min="1" max="1" width="3.7109375" style="1" customWidth="1"/>
    <col min="2" max="3" width="15.7109375" style="1" customWidth="1"/>
    <col min="4" max="4" width="6.7109375" style="1" customWidth="1"/>
    <col min="5" max="40" width="12.7109375" style="1" customWidth="1"/>
    <col min="41" max="85" width="11.421875" style="1" customWidth="1"/>
    <col min="86" max="16384" width="11.421875" style="105" customWidth="1"/>
  </cols>
  <sheetData>
    <row r="1" spans="1:40" s="176" customFormat="1" ht="15.75" customHeight="1" thickBot="1">
      <c r="A1" s="175" t="s">
        <v>16</v>
      </c>
      <c r="B1" s="105"/>
      <c r="D1" s="177" t="s">
        <v>17</v>
      </c>
      <c r="E1" s="177"/>
      <c r="AL1" s="178"/>
      <c r="AM1" s="711" t="s">
        <v>2</v>
      </c>
      <c r="AN1" s="712"/>
    </row>
    <row r="2" spans="3:40" s="93" customFormat="1" ht="12.75" customHeight="1" thickBot="1">
      <c r="C2" s="170"/>
      <c r="D2" s="171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709" t="str">
        <f>Datos!C3</f>
        <v>C3-M1</v>
      </c>
      <c r="AN2" s="235"/>
    </row>
    <row r="3" spans="1:32" s="93" customFormat="1" ht="12.75" customHeight="1" thickBot="1">
      <c r="A3" s="2"/>
      <c r="C3" s="170"/>
      <c r="D3" s="171"/>
      <c r="E3" s="171"/>
      <c r="F3" s="172"/>
      <c r="G3" s="172"/>
      <c r="H3" s="172"/>
      <c r="I3" s="172"/>
      <c r="J3" s="172"/>
      <c r="K3" s="173"/>
      <c r="L3" s="174"/>
      <c r="M3" s="162"/>
      <c r="N3" s="162"/>
      <c r="W3" s="162"/>
      <c r="AF3" s="162"/>
    </row>
    <row r="4" spans="1:40" s="90" customFormat="1" ht="12.75" customHeight="1" thickBot="1">
      <c r="A4" s="4" t="s">
        <v>18</v>
      </c>
      <c r="B4" s="285"/>
      <c r="C4" s="5"/>
      <c r="D4" s="10"/>
      <c r="E4" s="179"/>
      <c r="F4" s="180"/>
      <c r="G4" s="180"/>
      <c r="H4" s="180"/>
      <c r="I4" s="180"/>
      <c r="J4" s="180"/>
      <c r="K4" s="180"/>
      <c r="L4" s="180"/>
      <c r="M4" s="184">
        <v>130</v>
      </c>
      <c r="N4" s="163"/>
      <c r="O4" s="148"/>
      <c r="P4" s="148"/>
      <c r="Q4" s="148"/>
      <c r="R4" s="148"/>
      <c r="S4" s="148"/>
      <c r="T4" s="148"/>
      <c r="U4" s="148"/>
      <c r="V4" s="148"/>
      <c r="W4" s="163"/>
      <c r="X4" s="148"/>
      <c r="Y4" s="148"/>
      <c r="Z4" s="148"/>
      <c r="AA4" s="148"/>
      <c r="AB4" s="148"/>
      <c r="AC4" s="148"/>
      <c r="AD4" s="148"/>
      <c r="AE4" s="148"/>
      <c r="AF4" s="163"/>
      <c r="AG4" s="148"/>
      <c r="AH4" s="148"/>
      <c r="AI4" s="148"/>
      <c r="AJ4" s="148"/>
      <c r="AK4" s="148"/>
      <c r="AL4" s="148"/>
      <c r="AM4" s="148"/>
      <c r="AN4" s="148"/>
    </row>
    <row r="5" spans="2:40" s="104" customFormat="1" ht="12.75" customHeight="1" thickBot="1">
      <c r="B5" s="94"/>
      <c r="C5" s="94"/>
      <c r="D5" s="97"/>
      <c r="E5" s="97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</row>
    <row r="6" spans="1:40" s="90" customFormat="1" ht="12.75" customHeight="1" thickBot="1">
      <c r="A6" s="707" t="s">
        <v>19</v>
      </c>
      <c r="B6" s="285"/>
      <c r="C6" s="7"/>
      <c r="D6" s="12"/>
      <c r="E6" s="189"/>
      <c r="F6" s="191"/>
      <c r="G6" s="179"/>
      <c r="H6" s="179"/>
      <c r="I6" s="708"/>
      <c r="J6" s="191"/>
      <c r="K6" s="188"/>
      <c r="L6" s="188"/>
      <c r="M6" s="184">
        <v>2.64</v>
      </c>
      <c r="N6" s="158"/>
      <c r="O6" s="164"/>
      <c r="P6" s="164"/>
      <c r="Q6" s="164"/>
      <c r="R6" s="164"/>
      <c r="S6" s="164"/>
      <c r="T6" s="164"/>
      <c r="U6" s="148"/>
      <c r="V6" s="148"/>
      <c r="W6" s="158"/>
      <c r="X6" s="148"/>
      <c r="Y6" s="148"/>
      <c r="Z6" s="148"/>
      <c r="AA6" s="148"/>
      <c r="AB6" s="148"/>
      <c r="AC6" s="148"/>
      <c r="AD6" s="148"/>
      <c r="AE6" s="148"/>
      <c r="AF6" s="158"/>
      <c r="AG6" s="148"/>
      <c r="AH6" s="148"/>
      <c r="AI6" s="148"/>
      <c r="AJ6" s="148"/>
      <c r="AK6" s="148"/>
      <c r="AL6" s="148"/>
      <c r="AM6" s="148"/>
      <c r="AN6" s="148"/>
    </row>
    <row r="7" spans="2:40" s="90" customFormat="1" ht="12.75" customHeight="1" thickBot="1">
      <c r="B7" s="156"/>
      <c r="C7" s="157"/>
      <c r="D7" s="157"/>
      <c r="E7" s="157"/>
      <c r="F7" s="97"/>
      <c r="G7" s="168"/>
      <c r="H7" s="168"/>
      <c r="I7" s="169"/>
      <c r="J7" s="169"/>
      <c r="K7" s="164"/>
      <c r="L7" s="164"/>
      <c r="M7" s="165"/>
      <c r="N7" s="165"/>
      <c r="O7" s="161"/>
      <c r="P7" s="164"/>
      <c r="Q7" s="164"/>
      <c r="R7" s="164"/>
      <c r="S7" s="164"/>
      <c r="T7" s="164"/>
      <c r="U7" s="148"/>
      <c r="V7" s="148"/>
      <c r="W7" s="165"/>
      <c r="X7" s="148"/>
      <c r="Y7" s="148"/>
      <c r="Z7" s="148"/>
      <c r="AA7" s="148"/>
      <c r="AB7" s="148"/>
      <c r="AC7" s="148"/>
      <c r="AD7" s="148"/>
      <c r="AE7" s="148"/>
      <c r="AF7" s="165"/>
      <c r="AG7" s="148"/>
      <c r="AH7" s="148"/>
      <c r="AI7" s="148"/>
      <c r="AJ7" s="148"/>
      <c r="AK7" s="148"/>
      <c r="AL7" s="148"/>
      <c r="AM7" s="148"/>
      <c r="AN7" s="148"/>
    </row>
    <row r="8" spans="1:40" s="90" customFormat="1" ht="12.75" customHeight="1" thickBot="1">
      <c r="A8" s="710" t="s">
        <v>0</v>
      </c>
      <c r="B8" s="263"/>
      <c r="C8" s="254"/>
      <c r="D8" s="254"/>
      <c r="E8" s="254"/>
      <c r="F8" s="264"/>
      <c r="G8" s="265"/>
      <c r="H8" s="265"/>
      <c r="I8" s="265"/>
      <c r="J8" s="265"/>
      <c r="K8" s="264"/>
      <c r="L8" s="250"/>
      <c r="M8" s="262"/>
      <c r="N8" s="165"/>
      <c r="O8" s="161"/>
      <c r="P8" s="164"/>
      <c r="Q8" s="164"/>
      <c r="R8" s="164"/>
      <c r="S8" s="164"/>
      <c r="T8" s="164"/>
      <c r="U8" s="148"/>
      <c r="V8" s="148"/>
      <c r="W8" s="165"/>
      <c r="X8" s="148"/>
      <c r="Y8" s="148"/>
      <c r="Z8" s="148"/>
      <c r="AA8" s="148"/>
      <c r="AB8" s="148"/>
      <c r="AC8" s="148"/>
      <c r="AD8" s="148"/>
      <c r="AE8" s="148"/>
      <c r="AF8" s="165"/>
      <c r="AG8" s="148"/>
      <c r="AH8" s="148"/>
      <c r="AI8" s="148"/>
      <c r="AJ8" s="148"/>
      <c r="AK8" s="148"/>
      <c r="AL8" s="148"/>
      <c r="AM8" s="148"/>
      <c r="AN8" s="148"/>
    </row>
    <row r="9" spans="1:40" s="90" customFormat="1" ht="12.75" customHeight="1" thickBot="1">
      <c r="A9" s="4" t="s">
        <v>20</v>
      </c>
      <c r="B9" s="285"/>
      <c r="C9" s="5"/>
      <c r="D9" s="10" t="s">
        <v>21</v>
      </c>
      <c r="E9" s="179"/>
      <c r="F9" s="179"/>
      <c r="G9" s="181"/>
      <c r="H9" s="181"/>
      <c r="I9" s="181"/>
      <c r="J9" s="181"/>
      <c r="K9" s="182"/>
      <c r="L9" s="183"/>
      <c r="M9" s="184">
        <v>0.7</v>
      </c>
      <c r="N9" s="169"/>
      <c r="O9" s="148"/>
      <c r="P9" s="148"/>
      <c r="Q9" s="148"/>
      <c r="R9" s="148"/>
      <c r="S9" s="148"/>
      <c r="T9" s="148"/>
      <c r="U9" s="148"/>
      <c r="V9" s="148"/>
      <c r="W9" s="169"/>
      <c r="X9" s="148"/>
      <c r="Y9" s="148"/>
      <c r="Z9" s="148"/>
      <c r="AA9" s="148"/>
      <c r="AB9" s="148"/>
      <c r="AC9" s="148"/>
      <c r="AD9" s="148"/>
      <c r="AE9" s="148"/>
      <c r="AF9" s="169"/>
      <c r="AG9" s="148"/>
      <c r="AH9" s="148"/>
      <c r="AI9" s="148"/>
      <c r="AJ9" s="148"/>
      <c r="AK9" s="148"/>
      <c r="AL9" s="148"/>
      <c r="AM9" s="148"/>
      <c r="AN9" s="148"/>
    </row>
    <row r="10" spans="1:40" s="90" customFormat="1" ht="12.75" customHeight="1" thickBot="1">
      <c r="A10" s="4" t="s">
        <v>22</v>
      </c>
      <c r="B10" s="6"/>
      <c r="C10" s="7"/>
      <c r="D10" s="11" t="s">
        <v>23</v>
      </c>
      <c r="E10" s="185"/>
      <c r="F10" s="179"/>
      <c r="G10" s="186"/>
      <c r="H10" s="186"/>
      <c r="I10" s="187"/>
      <c r="J10" s="187"/>
      <c r="K10" s="188"/>
      <c r="L10" s="188"/>
      <c r="M10" s="184">
        <v>2</v>
      </c>
      <c r="N10" s="169"/>
      <c r="O10" s="161"/>
      <c r="P10" s="164"/>
      <c r="Q10" s="164"/>
      <c r="R10" s="164"/>
      <c r="S10" s="164"/>
      <c r="T10" s="164"/>
      <c r="U10" s="148"/>
      <c r="V10" s="148"/>
      <c r="W10" s="169"/>
      <c r="X10" s="148"/>
      <c r="Y10" s="148"/>
      <c r="Z10" s="148"/>
      <c r="AA10" s="148"/>
      <c r="AB10" s="148"/>
      <c r="AC10" s="148"/>
      <c r="AD10" s="148"/>
      <c r="AE10" s="148"/>
      <c r="AF10" s="169"/>
      <c r="AG10" s="148"/>
      <c r="AH10" s="148"/>
      <c r="AI10" s="148"/>
      <c r="AJ10" s="148"/>
      <c r="AK10" s="148"/>
      <c r="AL10" s="148"/>
      <c r="AM10" s="148"/>
      <c r="AN10" s="148"/>
    </row>
    <row r="11" spans="1:40" s="90" customFormat="1" ht="12.75" customHeight="1" thickBot="1">
      <c r="A11" s="4" t="s">
        <v>24</v>
      </c>
      <c r="B11" s="6"/>
      <c r="C11" s="7"/>
      <c r="D11" s="11" t="s">
        <v>23</v>
      </c>
      <c r="E11" s="185"/>
      <c r="F11" s="179"/>
      <c r="G11" s="186"/>
      <c r="H11" s="186"/>
      <c r="I11" s="187"/>
      <c r="J11" s="187"/>
      <c r="K11" s="188"/>
      <c r="L11" s="188"/>
      <c r="M11" s="184">
        <v>6</v>
      </c>
      <c r="N11" s="169"/>
      <c r="O11" s="161"/>
      <c r="P11" s="164"/>
      <c r="Q11" s="164"/>
      <c r="R11" s="164"/>
      <c r="S11" s="164"/>
      <c r="T11" s="164"/>
      <c r="U11" s="148"/>
      <c r="V11" s="148"/>
      <c r="W11" s="169"/>
      <c r="X11" s="148"/>
      <c r="Y11" s="148"/>
      <c r="Z11" s="148"/>
      <c r="AA11" s="148"/>
      <c r="AB11" s="148"/>
      <c r="AC11" s="148"/>
      <c r="AD11" s="148"/>
      <c r="AE11" s="148"/>
      <c r="AF11" s="169"/>
      <c r="AG11" s="148"/>
      <c r="AH11" s="148"/>
      <c r="AI11" s="148"/>
      <c r="AJ11" s="148"/>
      <c r="AK11" s="148"/>
      <c r="AL11" s="148"/>
      <c r="AM11" s="148"/>
      <c r="AN11" s="148"/>
    </row>
    <row r="12" spans="1:40" s="90" customFormat="1" ht="12.75" customHeight="1" thickBot="1">
      <c r="A12" s="4" t="s">
        <v>25</v>
      </c>
      <c r="B12" s="6"/>
      <c r="C12" s="7"/>
      <c r="D12" s="12"/>
      <c r="E12" s="189"/>
      <c r="F12" s="179"/>
      <c r="G12" s="186"/>
      <c r="H12" s="186"/>
      <c r="I12" s="187"/>
      <c r="J12" s="187"/>
      <c r="K12" s="188"/>
      <c r="L12" s="188"/>
      <c r="M12" s="184" t="s">
        <v>167</v>
      </c>
      <c r="N12" s="169"/>
      <c r="O12" s="161"/>
      <c r="P12" s="164"/>
      <c r="Q12" s="164"/>
      <c r="R12" s="164"/>
      <c r="S12" s="164"/>
      <c r="T12" s="164"/>
      <c r="U12" s="148"/>
      <c r="V12" s="148"/>
      <c r="W12" s="169"/>
      <c r="X12" s="148"/>
      <c r="Y12" s="148"/>
      <c r="Z12" s="148"/>
      <c r="AA12" s="148"/>
      <c r="AB12" s="148"/>
      <c r="AC12" s="148"/>
      <c r="AD12" s="148"/>
      <c r="AE12" s="148"/>
      <c r="AF12" s="169"/>
      <c r="AG12" s="148"/>
      <c r="AH12" s="148"/>
      <c r="AI12" s="148"/>
      <c r="AJ12" s="148"/>
      <c r="AK12" s="148"/>
      <c r="AL12" s="148"/>
      <c r="AM12" s="148"/>
      <c r="AN12" s="148"/>
    </row>
    <row r="13" spans="1:40" s="104" customFormat="1" ht="12.75" customHeight="1" thickBot="1">
      <c r="A13" s="4" t="s">
        <v>26</v>
      </c>
      <c r="B13" s="6"/>
      <c r="C13" s="7"/>
      <c r="D13" s="11"/>
      <c r="E13" s="185"/>
      <c r="F13" s="179"/>
      <c r="G13" s="186"/>
      <c r="H13" s="186"/>
      <c r="I13" s="187"/>
      <c r="J13" s="187"/>
      <c r="K13" s="188"/>
      <c r="L13" s="188"/>
      <c r="M13" s="184" t="s">
        <v>27</v>
      </c>
      <c r="N13" s="169"/>
      <c r="O13" s="160"/>
      <c r="P13" s="164"/>
      <c r="Q13" s="164"/>
      <c r="R13" s="164"/>
      <c r="S13" s="164"/>
      <c r="T13" s="164"/>
      <c r="U13" s="146"/>
      <c r="V13" s="146"/>
      <c r="W13" s="169"/>
      <c r="X13" s="146"/>
      <c r="Y13" s="146"/>
      <c r="Z13" s="146"/>
      <c r="AA13" s="146"/>
      <c r="AB13" s="146"/>
      <c r="AC13" s="146"/>
      <c r="AD13" s="146"/>
      <c r="AE13" s="146"/>
      <c r="AF13" s="169"/>
      <c r="AG13" s="146"/>
      <c r="AH13" s="146"/>
      <c r="AI13" s="146"/>
      <c r="AJ13" s="146"/>
      <c r="AK13" s="146"/>
      <c r="AL13" s="146"/>
      <c r="AM13" s="146"/>
      <c r="AN13" s="146"/>
    </row>
    <row r="14" spans="1:40" s="90" customFormat="1" ht="12.75" customHeight="1" thickBot="1">
      <c r="A14" s="8" t="s">
        <v>28</v>
      </c>
      <c r="B14" s="285"/>
      <c r="C14" s="9"/>
      <c r="D14" s="13" t="s">
        <v>23</v>
      </c>
      <c r="E14" s="190"/>
      <c r="F14" s="191"/>
      <c r="G14" s="179"/>
      <c r="H14" s="179"/>
      <c r="I14" s="181"/>
      <c r="J14" s="181"/>
      <c r="K14" s="181"/>
      <c r="L14" s="181"/>
      <c r="M14" s="192">
        <f>IF(M10=0,"-",M10/6)</f>
        <v>0.3333333333333333</v>
      </c>
      <c r="N14" s="166"/>
      <c r="O14" s="147"/>
      <c r="P14" s="148"/>
      <c r="Q14" s="148"/>
      <c r="R14" s="148"/>
      <c r="S14" s="148"/>
      <c r="T14" s="148"/>
      <c r="U14" s="148"/>
      <c r="V14" s="148"/>
      <c r="W14" s="166"/>
      <c r="X14" s="148"/>
      <c r="Y14" s="148"/>
      <c r="Z14" s="148"/>
      <c r="AA14" s="148"/>
      <c r="AB14" s="148"/>
      <c r="AC14" s="148"/>
      <c r="AD14" s="148"/>
      <c r="AE14" s="148"/>
      <c r="AF14" s="166"/>
      <c r="AG14" s="148"/>
      <c r="AH14" s="148"/>
      <c r="AI14" s="148"/>
      <c r="AJ14" s="148"/>
      <c r="AK14" s="148"/>
      <c r="AL14" s="148"/>
      <c r="AM14" s="148"/>
      <c r="AN14" s="148"/>
    </row>
    <row r="15" spans="1:40" s="90" customFormat="1" ht="12.75" customHeight="1" thickBot="1">
      <c r="A15" s="378"/>
      <c r="B15" s="286"/>
      <c r="C15" s="378"/>
      <c r="D15" s="147"/>
      <c r="E15" s="147"/>
      <c r="F15" s="148"/>
      <c r="G15" s="97"/>
      <c r="H15" s="97"/>
      <c r="I15" s="146"/>
      <c r="J15" s="146"/>
      <c r="K15" s="146"/>
      <c r="L15" s="146"/>
      <c r="M15" s="356"/>
      <c r="N15" s="166"/>
      <c r="O15" s="147"/>
      <c r="P15" s="148"/>
      <c r="Q15" s="148"/>
      <c r="R15" s="148"/>
      <c r="S15" s="148"/>
      <c r="T15" s="148"/>
      <c r="U15" s="148"/>
      <c r="V15" s="148"/>
      <c r="W15" s="166"/>
      <c r="X15" s="148"/>
      <c r="Y15" s="148"/>
      <c r="Z15" s="148"/>
      <c r="AA15" s="148"/>
      <c r="AB15" s="148"/>
      <c r="AC15" s="148"/>
      <c r="AD15" s="148"/>
      <c r="AE15" s="148"/>
      <c r="AF15" s="166"/>
      <c r="AG15" s="148"/>
      <c r="AH15" s="148"/>
      <c r="AI15" s="148"/>
      <c r="AJ15" s="148"/>
      <c r="AK15" s="148"/>
      <c r="AL15" s="148"/>
      <c r="AM15" s="148"/>
      <c r="AN15" s="148"/>
    </row>
    <row r="16" spans="1:40" s="93" customFormat="1" ht="12.75" customHeight="1" thickBot="1">
      <c r="A16" s="4" t="s">
        <v>29</v>
      </c>
      <c r="B16" s="14"/>
      <c r="C16" s="15"/>
      <c r="D16" s="16"/>
      <c r="E16" s="193"/>
      <c r="F16" s="194"/>
      <c r="G16" s="179"/>
      <c r="H16" s="179"/>
      <c r="I16" s="179"/>
      <c r="J16" s="179"/>
      <c r="K16" s="179"/>
      <c r="L16" s="179"/>
      <c r="M16" s="379">
        <v>1</v>
      </c>
      <c r="N16" s="179"/>
      <c r="O16" s="179"/>
      <c r="P16" s="179"/>
      <c r="Q16" s="179"/>
      <c r="R16" s="179"/>
      <c r="S16" s="179"/>
      <c r="T16" s="179"/>
      <c r="U16" s="179"/>
      <c r="V16" s="379">
        <v>2</v>
      </c>
      <c r="W16" s="179"/>
      <c r="X16" s="179"/>
      <c r="Y16" s="179"/>
      <c r="Z16" s="179"/>
      <c r="AA16" s="179"/>
      <c r="AB16" s="179"/>
      <c r="AC16" s="179"/>
      <c r="AD16" s="179"/>
      <c r="AE16" s="380">
        <v>3</v>
      </c>
      <c r="AF16" s="195"/>
      <c r="AG16" s="179"/>
      <c r="AH16" s="179"/>
      <c r="AI16" s="179"/>
      <c r="AJ16" s="179"/>
      <c r="AK16" s="179"/>
      <c r="AL16" s="179"/>
      <c r="AM16" s="179"/>
      <c r="AN16" s="379"/>
    </row>
    <row r="17" spans="2:40" s="93" customFormat="1" ht="12.75" customHeight="1" thickBot="1">
      <c r="B17" s="156"/>
      <c r="C17" s="157"/>
      <c r="D17" s="94"/>
      <c r="E17" s="94"/>
      <c r="F17" s="158"/>
      <c r="G17" s="159"/>
      <c r="H17" s="159"/>
      <c r="I17" s="160"/>
      <c r="J17" s="160"/>
      <c r="K17" s="160"/>
      <c r="L17" s="160"/>
      <c r="M17" s="160"/>
      <c r="N17" s="160"/>
      <c r="O17" s="147"/>
      <c r="P17" s="161"/>
      <c r="Q17" s="161"/>
      <c r="R17" s="161"/>
      <c r="S17" s="161"/>
      <c r="T17" s="161"/>
      <c r="U17" s="161"/>
      <c r="V17" s="161"/>
      <c r="W17" s="160"/>
      <c r="X17" s="148"/>
      <c r="Y17" s="161"/>
      <c r="Z17" s="161"/>
      <c r="AA17" s="161"/>
      <c r="AB17" s="161"/>
      <c r="AC17" s="161"/>
      <c r="AD17" s="161"/>
      <c r="AE17" s="161"/>
      <c r="AF17" s="160"/>
      <c r="AG17" s="148"/>
      <c r="AH17" s="161"/>
      <c r="AI17" s="161"/>
      <c r="AJ17" s="161"/>
      <c r="AK17" s="161"/>
      <c r="AL17" s="161"/>
      <c r="AM17" s="161"/>
      <c r="AN17" s="161"/>
    </row>
    <row r="18" spans="1:40" s="93" customFormat="1" ht="12.75" customHeight="1" thickBot="1">
      <c r="A18" s="4" t="s">
        <v>30</v>
      </c>
      <c r="B18" s="285"/>
      <c r="C18" s="17"/>
      <c r="D18" s="10" t="s">
        <v>31</v>
      </c>
      <c r="E18" s="179"/>
      <c r="F18" s="196"/>
      <c r="G18" s="197"/>
      <c r="H18" s="197"/>
      <c r="I18" s="198"/>
      <c r="J18" s="199"/>
      <c r="K18" s="179"/>
      <c r="L18" s="181"/>
      <c r="M18" s="184">
        <v>0.5</v>
      </c>
      <c r="N18" s="187"/>
      <c r="O18" s="196"/>
      <c r="P18" s="197"/>
      <c r="Q18" s="197"/>
      <c r="R18" s="198"/>
      <c r="S18" s="199"/>
      <c r="T18" s="179"/>
      <c r="U18" s="181"/>
      <c r="V18" s="184">
        <v>1</v>
      </c>
      <c r="W18" s="187"/>
      <c r="X18" s="196"/>
      <c r="Y18" s="197"/>
      <c r="Z18" s="197"/>
      <c r="AA18" s="198"/>
      <c r="AB18" s="199"/>
      <c r="AC18" s="179"/>
      <c r="AD18" s="181"/>
      <c r="AE18" s="184">
        <v>2</v>
      </c>
      <c r="AF18" s="187"/>
      <c r="AG18" s="196"/>
      <c r="AH18" s="197"/>
      <c r="AI18" s="197"/>
      <c r="AJ18" s="198"/>
      <c r="AK18" s="199"/>
      <c r="AL18" s="179"/>
      <c r="AM18" s="181"/>
      <c r="AN18" s="184"/>
    </row>
    <row r="19" spans="1:40" s="93" customFormat="1" ht="12.75" customHeight="1" thickBot="1">
      <c r="A19" s="94"/>
      <c r="B19" s="286"/>
      <c r="C19" s="152"/>
      <c r="D19" s="97"/>
      <c r="E19" s="97"/>
      <c r="F19" s="153"/>
      <c r="G19" s="154"/>
      <c r="H19" s="154"/>
      <c r="I19" s="149"/>
      <c r="J19" s="155"/>
      <c r="K19" s="97"/>
      <c r="L19" s="146"/>
      <c r="M19" s="169"/>
      <c r="N19" s="169"/>
      <c r="O19" s="153"/>
      <c r="P19" s="154"/>
      <c r="Q19" s="154"/>
      <c r="R19" s="149"/>
      <c r="S19" s="155"/>
      <c r="T19" s="97"/>
      <c r="U19" s="146"/>
      <c r="V19" s="169"/>
      <c r="W19" s="169"/>
      <c r="X19" s="153"/>
      <c r="Y19" s="154"/>
      <c r="Z19" s="154"/>
      <c r="AA19" s="149"/>
      <c r="AB19" s="155"/>
      <c r="AC19" s="97"/>
      <c r="AD19" s="146"/>
      <c r="AE19" s="169"/>
      <c r="AF19" s="169"/>
      <c r="AG19" s="153"/>
      <c r="AH19" s="154"/>
      <c r="AI19" s="154"/>
      <c r="AJ19" s="149"/>
      <c r="AK19" s="155"/>
      <c r="AL19" s="97"/>
      <c r="AM19" s="146"/>
      <c r="AN19" s="169"/>
    </row>
    <row r="20" spans="1:40" s="93" customFormat="1" ht="12.75" customHeight="1" thickBot="1">
      <c r="A20" s="252" t="s">
        <v>32</v>
      </c>
      <c r="B20" s="288"/>
      <c r="C20" s="253"/>
      <c r="D20" s="253"/>
      <c r="E20" s="253"/>
      <c r="F20" s="260"/>
      <c r="G20" s="260"/>
      <c r="H20" s="260"/>
      <c r="I20" s="255"/>
      <c r="J20" s="255"/>
      <c r="K20" s="255"/>
      <c r="L20" s="255"/>
      <c r="M20" s="255"/>
      <c r="N20" s="255"/>
      <c r="O20" s="256"/>
      <c r="P20" s="256"/>
      <c r="Q20" s="256"/>
      <c r="R20" s="257"/>
      <c r="S20" s="257"/>
      <c r="T20" s="257"/>
      <c r="U20" s="257"/>
      <c r="V20" s="257"/>
      <c r="W20" s="255"/>
      <c r="X20" s="260"/>
      <c r="Y20" s="260"/>
      <c r="Z20" s="260"/>
      <c r="AA20" s="255"/>
      <c r="AB20" s="255"/>
      <c r="AC20" s="255"/>
      <c r="AD20" s="255"/>
      <c r="AE20" s="255"/>
      <c r="AF20" s="255"/>
      <c r="AG20" s="256"/>
      <c r="AH20" s="256"/>
      <c r="AI20" s="256"/>
      <c r="AJ20" s="257"/>
      <c r="AK20" s="257"/>
      <c r="AL20" s="257"/>
      <c r="AM20" s="288"/>
      <c r="AN20" s="251"/>
    </row>
    <row r="21" spans="1:40" s="93" customFormat="1" ht="12.75" customHeight="1" thickBot="1">
      <c r="A21" s="315" t="s">
        <v>33</v>
      </c>
      <c r="B21" s="316"/>
      <c r="C21" s="317"/>
      <c r="D21" s="317"/>
      <c r="E21" s="317"/>
      <c r="F21" s="318"/>
      <c r="G21" s="318"/>
      <c r="H21" s="318"/>
      <c r="I21" s="319"/>
      <c r="J21" s="319"/>
      <c r="K21" s="319"/>
      <c r="L21" s="319"/>
      <c r="M21" s="319"/>
      <c r="N21" s="319"/>
      <c r="O21" s="320"/>
      <c r="P21" s="320"/>
      <c r="Q21" s="320"/>
      <c r="R21" s="321"/>
      <c r="S21" s="321"/>
      <c r="T21" s="321"/>
      <c r="U21" s="321"/>
      <c r="V21" s="321"/>
      <c r="W21" s="319"/>
      <c r="X21" s="318"/>
      <c r="Y21" s="318"/>
      <c r="Z21" s="318"/>
      <c r="AA21" s="319"/>
      <c r="AB21" s="319"/>
      <c r="AC21" s="319"/>
      <c r="AD21" s="319"/>
      <c r="AE21" s="319"/>
      <c r="AF21" s="319"/>
      <c r="AG21" s="320"/>
      <c r="AH21" s="320"/>
      <c r="AI21" s="320"/>
      <c r="AJ21" s="321"/>
      <c r="AK21" s="321"/>
      <c r="AL21" s="321"/>
      <c r="AM21" s="316"/>
      <c r="AN21" s="371"/>
    </row>
    <row r="22" spans="1:40" s="93" customFormat="1" ht="12.75" customHeight="1">
      <c r="A22" s="336">
        <v>1</v>
      </c>
      <c r="B22" s="18" t="s">
        <v>34</v>
      </c>
      <c r="C22" s="19"/>
      <c r="D22" s="20"/>
      <c r="E22" s="205"/>
      <c r="F22" s="206"/>
      <c r="G22" s="207"/>
      <c r="H22" s="207"/>
      <c r="I22" s="208"/>
      <c r="J22" s="208"/>
      <c r="K22" s="208"/>
      <c r="L22" s="210">
        <v>14</v>
      </c>
      <c r="M22" s="210">
        <v>315</v>
      </c>
      <c r="N22" s="290"/>
      <c r="O22" s="206"/>
      <c r="P22" s="207"/>
      <c r="Q22" s="207"/>
      <c r="R22" s="208"/>
      <c r="S22" s="208"/>
      <c r="T22" s="208"/>
      <c r="U22" s="210">
        <v>45</v>
      </c>
      <c r="V22" s="210">
        <v>315</v>
      </c>
      <c r="W22" s="290"/>
      <c r="X22" s="206"/>
      <c r="Y22" s="207"/>
      <c r="Z22" s="207"/>
      <c r="AA22" s="208"/>
      <c r="AB22" s="208"/>
      <c r="AC22" s="208"/>
      <c r="AD22" s="210">
        <v>51</v>
      </c>
      <c r="AE22" s="210">
        <v>315</v>
      </c>
      <c r="AF22" s="290"/>
      <c r="AG22" s="206"/>
      <c r="AH22" s="207"/>
      <c r="AI22" s="207"/>
      <c r="AJ22" s="208"/>
      <c r="AK22" s="208"/>
      <c r="AL22" s="208"/>
      <c r="AM22" s="209"/>
      <c r="AN22" s="210"/>
    </row>
    <row r="23" spans="1:40" s="93" customFormat="1" ht="12.75" customHeight="1">
      <c r="A23" s="336">
        <v>2</v>
      </c>
      <c r="B23" s="21" t="s">
        <v>35</v>
      </c>
      <c r="C23" s="22"/>
      <c r="D23" s="23" t="s">
        <v>36</v>
      </c>
      <c r="E23" s="205"/>
      <c r="F23" s="206"/>
      <c r="G23" s="207"/>
      <c r="H23" s="207"/>
      <c r="I23" s="208"/>
      <c r="J23" s="208"/>
      <c r="K23" s="208"/>
      <c r="L23" s="313">
        <v>19.31</v>
      </c>
      <c r="M23" s="313">
        <v>173.38</v>
      </c>
      <c r="N23" s="351"/>
      <c r="O23" s="348"/>
      <c r="P23" s="349"/>
      <c r="Q23" s="349"/>
      <c r="R23" s="350"/>
      <c r="S23" s="350"/>
      <c r="T23" s="350"/>
      <c r="U23" s="313">
        <v>19.66</v>
      </c>
      <c r="V23" s="313">
        <v>173.38</v>
      </c>
      <c r="W23" s="351"/>
      <c r="X23" s="348"/>
      <c r="Y23" s="349"/>
      <c r="Z23" s="349"/>
      <c r="AA23" s="350"/>
      <c r="AB23" s="350"/>
      <c r="AC23" s="350"/>
      <c r="AD23" s="313">
        <v>20.32</v>
      </c>
      <c r="AE23" s="313">
        <v>173.38</v>
      </c>
      <c r="AF23" s="351"/>
      <c r="AG23" s="348"/>
      <c r="AH23" s="349"/>
      <c r="AI23" s="349"/>
      <c r="AJ23" s="350"/>
      <c r="AK23" s="350"/>
      <c r="AL23" s="350"/>
      <c r="AM23" s="350"/>
      <c r="AN23" s="313"/>
    </row>
    <row r="24" spans="1:40" s="93" customFormat="1" ht="12.75" customHeight="1">
      <c r="A24" s="336">
        <v>3</v>
      </c>
      <c r="B24" s="21" t="s">
        <v>37</v>
      </c>
      <c r="C24" s="22"/>
      <c r="D24" s="23" t="s">
        <v>36</v>
      </c>
      <c r="E24" s="205"/>
      <c r="F24" s="206"/>
      <c r="G24" s="207"/>
      <c r="H24" s="207"/>
      <c r="I24" s="208"/>
      <c r="J24" s="208"/>
      <c r="K24" s="208"/>
      <c r="L24" s="313">
        <v>65.15</v>
      </c>
      <c r="M24" s="313">
        <v>531.04</v>
      </c>
      <c r="N24" s="351"/>
      <c r="O24" s="348"/>
      <c r="P24" s="349"/>
      <c r="Q24" s="349"/>
      <c r="R24" s="350"/>
      <c r="S24" s="350"/>
      <c r="T24" s="350"/>
      <c r="U24" s="313">
        <v>64.88</v>
      </c>
      <c r="V24" s="313">
        <v>531.04</v>
      </c>
      <c r="W24" s="351"/>
      <c r="X24" s="348"/>
      <c r="Y24" s="349"/>
      <c r="Z24" s="349"/>
      <c r="AA24" s="350"/>
      <c r="AB24" s="350"/>
      <c r="AC24" s="350"/>
      <c r="AD24" s="313">
        <v>60.38</v>
      </c>
      <c r="AE24" s="313">
        <v>531.04</v>
      </c>
      <c r="AF24" s="351"/>
      <c r="AG24" s="348"/>
      <c r="AH24" s="349"/>
      <c r="AI24" s="349"/>
      <c r="AJ24" s="350"/>
      <c r="AK24" s="350"/>
      <c r="AL24" s="350"/>
      <c r="AM24" s="350"/>
      <c r="AN24" s="313"/>
    </row>
    <row r="25" spans="1:40" s="93" customFormat="1" ht="12.75" customHeight="1" thickBot="1">
      <c r="A25" s="336">
        <v>4</v>
      </c>
      <c r="B25" s="24" t="s">
        <v>38</v>
      </c>
      <c r="C25" s="25"/>
      <c r="D25" s="26" t="s">
        <v>36</v>
      </c>
      <c r="E25" s="205"/>
      <c r="F25" s="206"/>
      <c r="G25" s="207"/>
      <c r="H25" s="207"/>
      <c r="I25" s="208"/>
      <c r="J25" s="208"/>
      <c r="K25" s="208"/>
      <c r="L25" s="313">
        <v>63.1</v>
      </c>
      <c r="M25" s="313">
        <v>480.83</v>
      </c>
      <c r="N25" s="351"/>
      <c r="O25" s="348"/>
      <c r="P25" s="349"/>
      <c r="Q25" s="349"/>
      <c r="R25" s="350"/>
      <c r="S25" s="350"/>
      <c r="T25" s="350"/>
      <c r="U25" s="313">
        <v>63</v>
      </c>
      <c r="V25" s="313">
        <v>480.83</v>
      </c>
      <c r="W25" s="351"/>
      <c r="X25" s="348"/>
      <c r="Y25" s="349"/>
      <c r="Z25" s="349"/>
      <c r="AA25" s="350"/>
      <c r="AB25" s="350"/>
      <c r="AC25" s="350"/>
      <c r="AD25" s="313">
        <v>58.73</v>
      </c>
      <c r="AE25" s="313">
        <v>480.83</v>
      </c>
      <c r="AF25" s="351"/>
      <c r="AG25" s="348"/>
      <c r="AH25" s="349"/>
      <c r="AI25" s="349"/>
      <c r="AJ25" s="350"/>
      <c r="AK25" s="350"/>
      <c r="AL25" s="350"/>
      <c r="AM25" s="350"/>
      <c r="AN25" s="313"/>
    </row>
    <row r="26" spans="1:40" s="93" customFormat="1" ht="12.75" customHeight="1" thickBot="1">
      <c r="A26" s="315" t="s">
        <v>39</v>
      </c>
      <c r="B26" s="317"/>
      <c r="C26" s="317"/>
      <c r="D26" s="318"/>
      <c r="E26" s="318"/>
      <c r="F26" s="319"/>
      <c r="G26" s="320"/>
      <c r="H26" s="320"/>
      <c r="I26" s="321"/>
      <c r="J26" s="321"/>
      <c r="K26" s="321"/>
      <c r="L26" s="321"/>
      <c r="M26" s="322"/>
      <c r="N26" s="322"/>
      <c r="O26" s="319"/>
      <c r="P26" s="320"/>
      <c r="Q26" s="320"/>
      <c r="R26" s="321"/>
      <c r="S26" s="321"/>
      <c r="T26" s="321"/>
      <c r="U26" s="321"/>
      <c r="V26" s="322"/>
      <c r="W26" s="322"/>
      <c r="X26" s="319"/>
      <c r="Y26" s="320"/>
      <c r="Z26" s="320"/>
      <c r="AA26" s="321"/>
      <c r="AB26" s="321"/>
      <c r="AC26" s="321"/>
      <c r="AD26" s="321"/>
      <c r="AE26" s="322"/>
      <c r="AF26" s="322"/>
      <c r="AG26" s="319"/>
      <c r="AH26" s="320"/>
      <c r="AI26" s="320"/>
      <c r="AJ26" s="321"/>
      <c r="AK26" s="321"/>
      <c r="AL26" s="321"/>
      <c r="AM26" s="321"/>
      <c r="AN26" s="372"/>
    </row>
    <row r="27" spans="1:40" s="93" customFormat="1" ht="12.75" customHeight="1">
      <c r="A27" s="337">
        <v>5</v>
      </c>
      <c r="B27" s="18" t="s">
        <v>40</v>
      </c>
      <c r="C27" s="19"/>
      <c r="D27" s="20"/>
      <c r="E27" s="200"/>
      <c r="F27" s="201"/>
      <c r="G27" s="202"/>
      <c r="H27" s="202"/>
      <c r="I27" s="203"/>
      <c r="J27" s="203"/>
      <c r="K27" s="203"/>
      <c r="L27" s="203"/>
      <c r="M27" s="204">
        <v>1</v>
      </c>
      <c r="N27" s="289"/>
      <c r="O27" s="201"/>
      <c r="P27" s="202"/>
      <c r="Q27" s="202"/>
      <c r="R27" s="203"/>
      <c r="S27" s="203"/>
      <c r="T27" s="203"/>
      <c r="U27" s="203"/>
      <c r="V27" s="204">
        <v>2</v>
      </c>
      <c r="W27" s="289"/>
      <c r="X27" s="201"/>
      <c r="Y27" s="202"/>
      <c r="Z27" s="202"/>
      <c r="AA27" s="203"/>
      <c r="AB27" s="203"/>
      <c r="AC27" s="203"/>
      <c r="AD27" s="203"/>
      <c r="AE27" s="204">
        <v>3</v>
      </c>
      <c r="AF27" s="289"/>
      <c r="AG27" s="201"/>
      <c r="AH27" s="202"/>
      <c r="AI27" s="202"/>
      <c r="AJ27" s="203"/>
      <c r="AK27" s="203"/>
      <c r="AL27" s="203"/>
      <c r="AM27" s="203"/>
      <c r="AN27" s="204"/>
    </row>
    <row r="28" spans="1:40" s="93" customFormat="1" ht="12.75" customHeight="1">
      <c r="A28" s="336">
        <v>6</v>
      </c>
      <c r="B28" s="21" t="s">
        <v>41</v>
      </c>
      <c r="C28" s="22"/>
      <c r="D28" s="23" t="s">
        <v>36</v>
      </c>
      <c r="E28" s="205"/>
      <c r="F28" s="206"/>
      <c r="G28" s="207"/>
      <c r="H28" s="207"/>
      <c r="I28" s="208"/>
      <c r="J28" s="208"/>
      <c r="K28" s="208"/>
      <c r="L28" s="208"/>
      <c r="M28" s="313">
        <v>100.71</v>
      </c>
      <c r="N28" s="351"/>
      <c r="O28" s="348"/>
      <c r="P28" s="349"/>
      <c r="Q28" s="349"/>
      <c r="R28" s="350"/>
      <c r="S28" s="350"/>
      <c r="T28" s="350"/>
      <c r="U28" s="350"/>
      <c r="V28" s="313">
        <v>68.43</v>
      </c>
      <c r="W28" s="351"/>
      <c r="X28" s="348"/>
      <c r="Y28" s="349"/>
      <c r="Z28" s="349"/>
      <c r="AA28" s="350"/>
      <c r="AB28" s="350"/>
      <c r="AC28" s="350"/>
      <c r="AD28" s="350"/>
      <c r="AE28" s="313">
        <v>99.49</v>
      </c>
      <c r="AF28" s="351"/>
      <c r="AG28" s="348"/>
      <c r="AH28" s="349"/>
      <c r="AI28" s="349"/>
      <c r="AJ28" s="350"/>
      <c r="AK28" s="350"/>
      <c r="AL28" s="350"/>
      <c r="AM28" s="350"/>
      <c r="AN28" s="313"/>
    </row>
    <row r="29" spans="1:40" s="93" customFormat="1" ht="12.75" customHeight="1">
      <c r="A29" s="336">
        <v>7</v>
      </c>
      <c r="B29" s="21" t="s">
        <v>42</v>
      </c>
      <c r="C29" s="22"/>
      <c r="D29" s="23" t="s">
        <v>23</v>
      </c>
      <c r="E29" s="205"/>
      <c r="F29" s="206"/>
      <c r="G29" s="207"/>
      <c r="H29" s="207"/>
      <c r="I29" s="208"/>
      <c r="J29" s="208"/>
      <c r="K29" s="208"/>
      <c r="L29" s="208"/>
      <c r="M29" s="340">
        <v>2</v>
      </c>
      <c r="N29" s="365"/>
      <c r="O29" s="310"/>
      <c r="P29" s="366"/>
      <c r="Q29" s="366"/>
      <c r="R29" s="367"/>
      <c r="S29" s="367"/>
      <c r="T29" s="367"/>
      <c r="U29" s="367"/>
      <c r="V29" s="340">
        <v>2</v>
      </c>
      <c r="W29" s="365"/>
      <c r="X29" s="310"/>
      <c r="Y29" s="366"/>
      <c r="Z29" s="366"/>
      <c r="AA29" s="367"/>
      <c r="AB29" s="367"/>
      <c r="AC29" s="367"/>
      <c r="AD29" s="367"/>
      <c r="AE29" s="340">
        <v>2</v>
      </c>
      <c r="AF29" s="365"/>
      <c r="AG29" s="310"/>
      <c r="AH29" s="366"/>
      <c r="AI29" s="366"/>
      <c r="AJ29" s="367"/>
      <c r="AK29" s="367"/>
      <c r="AL29" s="367"/>
      <c r="AM29" s="367"/>
      <c r="AN29" s="340"/>
    </row>
    <row r="30" spans="1:40" s="93" customFormat="1" ht="12.75" customHeight="1">
      <c r="A30" s="336">
        <v>8</v>
      </c>
      <c r="B30" s="21" t="s">
        <v>43</v>
      </c>
      <c r="C30" s="22"/>
      <c r="D30" s="23" t="s">
        <v>23</v>
      </c>
      <c r="E30" s="205"/>
      <c r="F30" s="206"/>
      <c r="G30" s="207"/>
      <c r="H30" s="207"/>
      <c r="I30" s="208"/>
      <c r="J30" s="208"/>
      <c r="K30" s="208"/>
      <c r="L30" s="208"/>
      <c r="M30" s="340">
        <v>6</v>
      </c>
      <c r="N30" s="365"/>
      <c r="O30" s="310"/>
      <c r="P30" s="366"/>
      <c r="Q30" s="366"/>
      <c r="R30" s="367"/>
      <c r="S30" s="367"/>
      <c r="T30" s="367"/>
      <c r="U30" s="367"/>
      <c r="V30" s="340">
        <v>6</v>
      </c>
      <c r="W30" s="365"/>
      <c r="X30" s="310"/>
      <c r="Y30" s="366"/>
      <c r="Z30" s="366"/>
      <c r="AA30" s="367"/>
      <c r="AB30" s="367"/>
      <c r="AC30" s="367"/>
      <c r="AD30" s="367"/>
      <c r="AE30" s="340">
        <v>6</v>
      </c>
      <c r="AF30" s="365"/>
      <c r="AG30" s="310"/>
      <c r="AH30" s="366"/>
      <c r="AI30" s="366"/>
      <c r="AJ30" s="367"/>
      <c r="AK30" s="367"/>
      <c r="AL30" s="367"/>
      <c r="AM30" s="367"/>
      <c r="AN30" s="340"/>
    </row>
    <row r="31" spans="1:40" s="93" customFormat="1" ht="13.5" customHeight="1" thickBot="1">
      <c r="A31" s="336">
        <v>9</v>
      </c>
      <c r="B31" s="21" t="s">
        <v>44</v>
      </c>
      <c r="C31" s="22"/>
      <c r="D31" s="23" t="s">
        <v>36</v>
      </c>
      <c r="E31" s="205"/>
      <c r="F31" s="206"/>
      <c r="G31" s="207"/>
      <c r="H31" s="207"/>
      <c r="I31" s="208"/>
      <c r="J31" s="208"/>
      <c r="K31" s="208"/>
      <c r="L31" s="208"/>
      <c r="M31" s="313">
        <v>251.19</v>
      </c>
      <c r="N31" s="351"/>
      <c r="O31" s="348"/>
      <c r="P31" s="349"/>
      <c r="Q31" s="349"/>
      <c r="R31" s="350"/>
      <c r="S31" s="350"/>
      <c r="T31" s="350"/>
      <c r="U31" s="350"/>
      <c r="V31" s="313">
        <v>218.91</v>
      </c>
      <c r="W31" s="351"/>
      <c r="X31" s="348"/>
      <c r="Y31" s="349"/>
      <c r="Z31" s="349"/>
      <c r="AA31" s="350"/>
      <c r="AB31" s="350"/>
      <c r="AC31" s="350"/>
      <c r="AD31" s="350"/>
      <c r="AE31" s="313">
        <v>249.97</v>
      </c>
      <c r="AF31" s="351"/>
      <c r="AG31" s="348"/>
      <c r="AH31" s="349"/>
      <c r="AI31" s="349"/>
      <c r="AJ31" s="350"/>
      <c r="AK31" s="350"/>
      <c r="AL31" s="350"/>
      <c r="AM31" s="350"/>
      <c r="AN31" s="313"/>
    </row>
    <row r="32" spans="1:85" ht="13.5" thickBot="1">
      <c r="A32" s="315" t="s">
        <v>45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73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</row>
    <row r="33" spans="1:40" s="93" customFormat="1" ht="12.75" customHeight="1">
      <c r="A33" s="338">
        <v>10</v>
      </c>
      <c r="B33" s="18" t="s">
        <v>34</v>
      </c>
      <c r="C33" s="19"/>
      <c r="D33" s="20"/>
      <c r="E33" s="205"/>
      <c r="F33" s="206"/>
      <c r="G33" s="207"/>
      <c r="H33" s="207"/>
      <c r="I33" s="208"/>
      <c r="J33" s="208"/>
      <c r="K33" s="208"/>
      <c r="L33" s="208"/>
      <c r="M33" s="210">
        <v>16</v>
      </c>
      <c r="N33" s="290"/>
      <c r="O33" s="206"/>
      <c r="P33" s="207"/>
      <c r="Q33" s="207"/>
      <c r="R33" s="208"/>
      <c r="S33" s="208"/>
      <c r="T33" s="208"/>
      <c r="U33" s="208"/>
      <c r="V33" s="210">
        <v>18</v>
      </c>
      <c r="W33" s="290"/>
      <c r="X33" s="206"/>
      <c r="Y33" s="207"/>
      <c r="Z33" s="207"/>
      <c r="AA33" s="208"/>
      <c r="AB33" s="208"/>
      <c r="AC33" s="208"/>
      <c r="AD33" s="208"/>
      <c r="AE33" s="210">
        <v>42</v>
      </c>
      <c r="AF33" s="290"/>
      <c r="AG33" s="206"/>
      <c r="AH33" s="207"/>
      <c r="AI33" s="207"/>
      <c r="AJ33" s="208"/>
      <c r="AK33" s="208"/>
      <c r="AL33" s="208"/>
      <c r="AM33" s="208"/>
      <c r="AN33" s="210"/>
    </row>
    <row r="34" spans="1:40" s="93" customFormat="1" ht="12.75" customHeight="1">
      <c r="A34" s="338">
        <v>11</v>
      </c>
      <c r="B34" s="21" t="s">
        <v>35</v>
      </c>
      <c r="C34" s="22"/>
      <c r="D34" s="23" t="s">
        <v>36</v>
      </c>
      <c r="E34" s="205"/>
      <c r="F34" s="206"/>
      <c r="G34" s="207"/>
      <c r="H34" s="207"/>
      <c r="I34" s="208"/>
      <c r="J34" s="208"/>
      <c r="K34" s="208"/>
      <c r="L34" s="208"/>
      <c r="M34" s="313">
        <v>184.54</v>
      </c>
      <c r="N34" s="351"/>
      <c r="O34" s="348"/>
      <c r="P34" s="349"/>
      <c r="Q34" s="349"/>
      <c r="R34" s="350"/>
      <c r="S34" s="350"/>
      <c r="T34" s="350"/>
      <c r="U34" s="350"/>
      <c r="V34" s="313">
        <v>172.74</v>
      </c>
      <c r="W34" s="351"/>
      <c r="X34" s="348"/>
      <c r="Y34" s="349"/>
      <c r="Z34" s="349"/>
      <c r="AA34" s="350"/>
      <c r="AB34" s="350"/>
      <c r="AC34" s="350"/>
      <c r="AD34" s="350"/>
      <c r="AE34" s="313">
        <v>196.34</v>
      </c>
      <c r="AF34" s="351"/>
      <c r="AG34" s="348"/>
      <c r="AH34" s="349"/>
      <c r="AI34" s="349"/>
      <c r="AJ34" s="350"/>
      <c r="AK34" s="350"/>
      <c r="AL34" s="350"/>
      <c r="AM34" s="350"/>
      <c r="AN34" s="313"/>
    </row>
    <row r="35" spans="1:40" s="93" customFormat="1" ht="12.75" customHeight="1">
      <c r="A35" s="338">
        <v>12</v>
      </c>
      <c r="B35" s="21" t="s">
        <v>37</v>
      </c>
      <c r="C35" s="22"/>
      <c r="D35" s="23" t="s">
        <v>36</v>
      </c>
      <c r="E35" s="205"/>
      <c r="F35" s="206"/>
      <c r="G35" s="207"/>
      <c r="H35" s="207"/>
      <c r="I35" s="208"/>
      <c r="J35" s="208"/>
      <c r="K35" s="208"/>
      <c r="L35" s="208"/>
      <c r="M35" s="313">
        <v>347.58</v>
      </c>
      <c r="N35" s="351"/>
      <c r="O35" s="348"/>
      <c r="P35" s="349"/>
      <c r="Q35" s="349"/>
      <c r="R35" s="350"/>
      <c r="S35" s="350"/>
      <c r="T35" s="350"/>
      <c r="U35" s="350"/>
      <c r="V35" s="313">
        <v>333.39</v>
      </c>
      <c r="W35" s="351"/>
      <c r="X35" s="348"/>
      <c r="Y35" s="349"/>
      <c r="Z35" s="349"/>
      <c r="AA35" s="350"/>
      <c r="AB35" s="350"/>
      <c r="AC35" s="350"/>
      <c r="AD35" s="350"/>
      <c r="AE35" s="313">
        <v>357.01</v>
      </c>
      <c r="AF35" s="351"/>
      <c r="AG35" s="348"/>
      <c r="AH35" s="349"/>
      <c r="AI35" s="349"/>
      <c r="AJ35" s="350"/>
      <c r="AK35" s="350"/>
      <c r="AL35" s="350"/>
      <c r="AM35" s="350"/>
      <c r="AN35" s="313"/>
    </row>
    <row r="36" spans="1:40" s="93" customFormat="1" ht="12.75" customHeight="1" thickBot="1">
      <c r="A36" s="338">
        <v>13</v>
      </c>
      <c r="B36" s="24" t="s">
        <v>38</v>
      </c>
      <c r="C36" s="25"/>
      <c r="D36" s="26" t="s">
        <v>36</v>
      </c>
      <c r="E36" s="205"/>
      <c r="F36" s="206"/>
      <c r="G36" s="207"/>
      <c r="H36" s="207"/>
      <c r="I36" s="208"/>
      <c r="J36" s="208"/>
      <c r="K36" s="208"/>
      <c r="L36" s="208"/>
      <c r="M36" s="313">
        <v>325.57</v>
      </c>
      <c r="N36" s="351"/>
      <c r="O36" s="348"/>
      <c r="P36" s="349"/>
      <c r="Q36" s="349"/>
      <c r="R36" s="350"/>
      <c r="S36" s="350"/>
      <c r="T36" s="350"/>
      <c r="U36" s="350"/>
      <c r="V36" s="313">
        <v>311.45</v>
      </c>
      <c r="W36" s="351"/>
      <c r="X36" s="348"/>
      <c r="Y36" s="349"/>
      <c r="Z36" s="349"/>
      <c r="AA36" s="350"/>
      <c r="AB36" s="350"/>
      <c r="AC36" s="350"/>
      <c r="AD36" s="350"/>
      <c r="AE36" s="313">
        <v>336.71</v>
      </c>
      <c r="AF36" s="351"/>
      <c r="AG36" s="348"/>
      <c r="AH36" s="349"/>
      <c r="AI36" s="349"/>
      <c r="AJ36" s="350"/>
      <c r="AK36" s="350"/>
      <c r="AL36" s="350"/>
      <c r="AM36" s="350"/>
      <c r="AN36" s="313"/>
    </row>
    <row r="37" spans="1:40" s="93" customFormat="1" ht="12.75" customHeight="1" thickBot="1">
      <c r="A37" s="335" t="s">
        <v>46</v>
      </c>
      <c r="B37" s="317"/>
      <c r="C37" s="317"/>
      <c r="D37" s="318"/>
      <c r="E37" s="318"/>
      <c r="F37" s="319"/>
      <c r="G37" s="320"/>
      <c r="H37" s="320"/>
      <c r="I37" s="321"/>
      <c r="J37" s="321"/>
      <c r="K37" s="321"/>
      <c r="L37" s="321"/>
      <c r="M37" s="322"/>
      <c r="N37" s="322"/>
      <c r="O37" s="319"/>
      <c r="P37" s="320"/>
      <c r="Q37" s="320"/>
      <c r="R37" s="321"/>
      <c r="S37" s="321"/>
      <c r="T37" s="321"/>
      <c r="U37" s="321"/>
      <c r="V37" s="322"/>
      <c r="W37" s="322"/>
      <c r="X37" s="319"/>
      <c r="Y37" s="320"/>
      <c r="Z37" s="320"/>
      <c r="AA37" s="321"/>
      <c r="AB37" s="321"/>
      <c r="AC37" s="321"/>
      <c r="AD37" s="321"/>
      <c r="AE37" s="322"/>
      <c r="AF37" s="322"/>
      <c r="AG37" s="319"/>
      <c r="AH37" s="320"/>
      <c r="AI37" s="320"/>
      <c r="AJ37" s="321"/>
      <c r="AK37" s="321"/>
      <c r="AL37" s="321"/>
      <c r="AM37" s="321"/>
      <c r="AN37" s="372"/>
    </row>
    <row r="38" spans="1:40" s="93" customFormat="1" ht="12.75" customHeight="1">
      <c r="A38" s="336">
        <v>14</v>
      </c>
      <c r="B38" s="21" t="s">
        <v>47</v>
      </c>
      <c r="C38" s="22"/>
      <c r="D38" s="23" t="s">
        <v>23</v>
      </c>
      <c r="E38" s="205"/>
      <c r="F38" s="206"/>
      <c r="G38" s="211"/>
      <c r="H38" s="211"/>
      <c r="I38" s="208"/>
      <c r="J38" s="208"/>
      <c r="K38" s="208"/>
      <c r="L38" s="208"/>
      <c r="M38" s="341">
        <f>IF(M18=0,"-",I73+I107)</f>
        <v>0.1460999999999999</v>
      </c>
      <c r="N38" s="368"/>
      <c r="O38" s="310"/>
      <c r="P38" s="365"/>
      <c r="Q38" s="365"/>
      <c r="R38" s="367"/>
      <c r="S38" s="367"/>
      <c r="T38" s="367"/>
      <c r="U38" s="367"/>
      <c r="V38" s="341">
        <f>IF(V18=0,"-",R73+R107)</f>
        <v>0.0365000000000002</v>
      </c>
      <c r="W38" s="368"/>
      <c r="X38" s="310"/>
      <c r="Y38" s="365"/>
      <c r="Z38" s="365"/>
      <c r="AA38" s="367"/>
      <c r="AB38" s="367"/>
      <c r="AC38" s="367"/>
      <c r="AD38" s="367"/>
      <c r="AE38" s="341">
        <f>IF(AE18=0,"-",AA73+AA107)</f>
        <v>0.0038000000000000256</v>
      </c>
      <c r="AF38" s="368"/>
      <c r="AG38" s="310"/>
      <c r="AH38" s="365"/>
      <c r="AI38" s="365"/>
      <c r="AJ38" s="367"/>
      <c r="AK38" s="367"/>
      <c r="AL38" s="367"/>
      <c r="AM38" s="367"/>
      <c r="AN38" s="341" t="str">
        <f>IF(AN18=0,"-",AJ73+AJ107)</f>
        <v>-</v>
      </c>
    </row>
    <row r="39" spans="1:40" s="93" customFormat="1" ht="12.75" customHeight="1">
      <c r="A39" s="336">
        <v>15</v>
      </c>
      <c r="B39" s="21" t="s">
        <v>48</v>
      </c>
      <c r="C39" s="22"/>
      <c r="D39" s="23" t="s">
        <v>49</v>
      </c>
      <c r="E39" s="205"/>
      <c r="F39" s="206"/>
      <c r="G39" s="207"/>
      <c r="H39" s="207"/>
      <c r="I39" s="208"/>
      <c r="J39" s="208"/>
      <c r="K39" s="208"/>
      <c r="L39" s="208"/>
      <c r="M39" s="311">
        <f>IF(M18=0,"-",M30^2)</f>
        <v>36</v>
      </c>
      <c r="N39" s="347"/>
      <c r="O39" s="348"/>
      <c r="P39" s="349"/>
      <c r="Q39" s="349"/>
      <c r="R39" s="350"/>
      <c r="S39" s="350"/>
      <c r="T39" s="350"/>
      <c r="U39" s="350"/>
      <c r="V39" s="311">
        <f>IF(V18=0,"-",V30^2)</f>
        <v>36</v>
      </c>
      <c r="W39" s="347"/>
      <c r="X39" s="348"/>
      <c r="Y39" s="349"/>
      <c r="Z39" s="349"/>
      <c r="AA39" s="350"/>
      <c r="AB39" s="350"/>
      <c r="AC39" s="350"/>
      <c r="AD39" s="350"/>
      <c r="AE39" s="311">
        <f>IF(AE18=0,"-",AE30^2)</f>
        <v>36</v>
      </c>
      <c r="AF39" s="347"/>
      <c r="AG39" s="348"/>
      <c r="AH39" s="349"/>
      <c r="AI39" s="349"/>
      <c r="AJ39" s="350"/>
      <c r="AK39" s="350"/>
      <c r="AL39" s="350"/>
      <c r="AM39" s="350"/>
      <c r="AN39" s="311" t="str">
        <f>IF(AN18=0,"-",AN30^2)</f>
        <v>-</v>
      </c>
    </row>
    <row r="40" spans="1:40" s="93" customFormat="1" ht="12.75" customHeight="1">
      <c r="A40" s="336">
        <v>16</v>
      </c>
      <c r="B40" s="21" t="s">
        <v>50</v>
      </c>
      <c r="C40" s="22"/>
      <c r="D40" s="23" t="s">
        <v>36</v>
      </c>
      <c r="E40" s="205"/>
      <c r="F40" s="206"/>
      <c r="G40" s="207"/>
      <c r="H40" s="207"/>
      <c r="I40" s="208"/>
      <c r="J40" s="208"/>
      <c r="K40" s="208"/>
      <c r="L40" s="208"/>
      <c r="M40" s="311">
        <f>IF(M18=0,"-",(M31-M28)/(1+(M24-M25)/(M25-M23)))</f>
        <v>129.3549068948163</v>
      </c>
      <c r="N40" s="347"/>
      <c r="O40" s="348"/>
      <c r="P40" s="349"/>
      <c r="Q40" s="349"/>
      <c r="R40" s="350"/>
      <c r="S40" s="350"/>
      <c r="T40" s="350"/>
      <c r="U40" s="350"/>
      <c r="V40" s="311">
        <f>IF(V18=0,"-",(V31-V28)/(1+(V24-V25)/(V25-V23)))</f>
        <v>129.35490689481628</v>
      </c>
      <c r="W40" s="347"/>
      <c r="X40" s="348"/>
      <c r="Y40" s="349"/>
      <c r="Z40" s="349"/>
      <c r="AA40" s="350"/>
      <c r="AB40" s="350"/>
      <c r="AC40" s="350"/>
      <c r="AD40" s="350"/>
      <c r="AE40" s="311">
        <f>IF(AE18=0,"-",(AE31-AE28)/(1+(AE24-AE25)/(AE25-AE23)))</f>
        <v>129.3549068948163</v>
      </c>
      <c r="AF40" s="347"/>
      <c r="AG40" s="348"/>
      <c r="AH40" s="349"/>
      <c r="AI40" s="349"/>
      <c r="AJ40" s="350"/>
      <c r="AK40" s="350"/>
      <c r="AL40" s="350"/>
      <c r="AM40" s="350"/>
      <c r="AN40" s="311" t="str">
        <f>IF(AN18=0,"-",(AN31-AN28)/(1+(AN24-AN25)/(AN25-AN23)))</f>
        <v>-</v>
      </c>
    </row>
    <row r="41" spans="1:40" s="93" customFormat="1" ht="12.75" customHeight="1" thickBot="1">
      <c r="A41" s="339">
        <v>17</v>
      </c>
      <c r="B41" s="24" t="s">
        <v>51</v>
      </c>
      <c r="C41" s="25"/>
      <c r="D41" s="26" t="s">
        <v>52</v>
      </c>
      <c r="E41" s="212"/>
      <c r="F41" s="213"/>
      <c r="G41" s="214"/>
      <c r="H41" s="214"/>
      <c r="I41" s="215"/>
      <c r="J41" s="215"/>
      <c r="K41" s="215"/>
      <c r="L41" s="216"/>
      <c r="M41" s="312">
        <f>IF(M18=0,"-",M40/$M$6)</f>
        <v>48.998070793491024</v>
      </c>
      <c r="N41" s="352"/>
      <c r="O41" s="353"/>
      <c r="P41" s="354"/>
      <c r="Q41" s="354"/>
      <c r="R41" s="369"/>
      <c r="S41" s="369"/>
      <c r="T41" s="369"/>
      <c r="U41" s="352"/>
      <c r="V41" s="312">
        <f>IF(V18=0,"-",V40/$M$6)</f>
        <v>48.99807079349101</v>
      </c>
      <c r="W41" s="352"/>
      <c r="X41" s="353"/>
      <c r="Y41" s="354"/>
      <c r="Z41" s="354"/>
      <c r="AA41" s="369"/>
      <c r="AB41" s="369"/>
      <c r="AC41" s="369"/>
      <c r="AD41" s="352"/>
      <c r="AE41" s="312">
        <f>IF(AE18=0,"-",AE40/$M$6)</f>
        <v>48.998070793491024</v>
      </c>
      <c r="AF41" s="352"/>
      <c r="AG41" s="353"/>
      <c r="AH41" s="354"/>
      <c r="AI41" s="354"/>
      <c r="AJ41" s="369"/>
      <c r="AK41" s="369"/>
      <c r="AL41" s="369"/>
      <c r="AM41" s="352"/>
      <c r="AN41" s="312" t="str">
        <f>IF(AN18=0,"-",AN40/$M$6)</f>
        <v>-</v>
      </c>
    </row>
    <row r="42" spans="2:40" s="103" customFormat="1" ht="12.75" customHeight="1" thickBot="1">
      <c r="B42" s="143"/>
      <c r="C42" s="143"/>
      <c r="D42" s="143"/>
      <c r="E42" s="143"/>
      <c r="F42" s="146"/>
      <c r="G42" s="150"/>
      <c r="H42" s="150"/>
      <c r="I42" s="150"/>
      <c r="J42" s="150"/>
      <c r="K42" s="150"/>
      <c r="L42" s="150"/>
      <c r="M42" s="151"/>
      <c r="N42" s="151"/>
      <c r="O42" s="146"/>
      <c r="P42" s="150"/>
      <c r="Q42" s="150"/>
      <c r="R42" s="150"/>
      <c r="S42" s="150"/>
      <c r="T42" s="150"/>
      <c r="U42" s="150"/>
      <c r="V42" s="151"/>
      <c r="W42" s="151"/>
      <c r="X42" s="146"/>
      <c r="Y42" s="150"/>
      <c r="Z42" s="150"/>
      <c r="AA42" s="150"/>
      <c r="AB42" s="150"/>
      <c r="AC42" s="150"/>
      <c r="AD42" s="150"/>
      <c r="AE42" s="151"/>
      <c r="AF42" s="151"/>
      <c r="AG42" s="146"/>
      <c r="AH42" s="150"/>
      <c r="AI42" s="150"/>
      <c r="AJ42" s="150"/>
      <c r="AK42" s="150"/>
      <c r="AL42" s="150"/>
      <c r="AM42" s="150"/>
      <c r="AN42" s="151"/>
    </row>
    <row r="43" spans="1:40" s="90" customFormat="1" ht="12.75" customHeight="1" thickBot="1">
      <c r="A43" s="258" t="s">
        <v>53</v>
      </c>
      <c r="B43" s="288"/>
      <c r="C43" s="259"/>
      <c r="D43" s="259"/>
      <c r="E43" s="259"/>
      <c r="F43" s="257"/>
      <c r="G43" s="260"/>
      <c r="H43" s="260"/>
      <c r="I43" s="255"/>
      <c r="J43" s="255"/>
      <c r="K43" s="255"/>
      <c r="L43" s="255"/>
      <c r="M43" s="261"/>
      <c r="N43" s="261"/>
      <c r="O43" s="257"/>
      <c r="P43" s="260"/>
      <c r="Q43" s="260"/>
      <c r="R43" s="255"/>
      <c r="S43" s="255"/>
      <c r="T43" s="255"/>
      <c r="U43" s="255"/>
      <c r="V43" s="261"/>
      <c r="W43" s="261"/>
      <c r="X43" s="257"/>
      <c r="Y43" s="260"/>
      <c r="Z43" s="260"/>
      <c r="AA43" s="255"/>
      <c r="AB43" s="255"/>
      <c r="AC43" s="255"/>
      <c r="AD43" s="255"/>
      <c r="AE43" s="261"/>
      <c r="AF43" s="261"/>
      <c r="AG43" s="257"/>
      <c r="AH43" s="260"/>
      <c r="AI43" s="260"/>
      <c r="AJ43" s="255"/>
      <c r="AK43" s="255"/>
      <c r="AL43" s="255"/>
      <c r="AM43" s="288"/>
      <c r="AN43" s="251"/>
    </row>
    <row r="44" spans="1:40" s="93" customFormat="1" ht="12.75" customHeight="1">
      <c r="A44" s="337">
        <v>18</v>
      </c>
      <c r="B44" s="18" t="s">
        <v>54</v>
      </c>
      <c r="C44" s="19"/>
      <c r="D44" s="20" t="s">
        <v>36</v>
      </c>
      <c r="E44" s="200"/>
      <c r="F44" s="201"/>
      <c r="G44" s="202"/>
      <c r="H44" s="202"/>
      <c r="I44" s="203"/>
      <c r="J44" s="203"/>
      <c r="K44" s="203"/>
      <c r="L44" s="203"/>
      <c r="M44" s="342">
        <f>IF(M18=0,"-",M31-M28)</f>
        <v>150.48000000000002</v>
      </c>
      <c r="N44" s="343"/>
      <c r="O44" s="344"/>
      <c r="P44" s="345"/>
      <c r="Q44" s="345"/>
      <c r="R44" s="346"/>
      <c r="S44" s="346"/>
      <c r="T44" s="346"/>
      <c r="U44" s="346"/>
      <c r="V44" s="342">
        <f>IF(V18=0,"-",V31-V28)</f>
        <v>150.48</v>
      </c>
      <c r="W44" s="343"/>
      <c r="X44" s="344"/>
      <c r="Y44" s="345"/>
      <c r="Z44" s="345"/>
      <c r="AA44" s="346"/>
      <c r="AB44" s="346"/>
      <c r="AC44" s="346"/>
      <c r="AD44" s="346"/>
      <c r="AE44" s="342">
        <f>IF(AE18=0,"-",AE31-AE28)</f>
        <v>150.48000000000002</v>
      </c>
      <c r="AF44" s="343"/>
      <c r="AG44" s="344"/>
      <c r="AH44" s="345"/>
      <c r="AI44" s="345"/>
      <c r="AJ44" s="346"/>
      <c r="AK44" s="346"/>
      <c r="AL44" s="346"/>
      <c r="AM44" s="346"/>
      <c r="AN44" s="342" t="str">
        <f>IF(AN18=0,"-",AN31-AN28)</f>
        <v>-</v>
      </c>
    </row>
    <row r="45" spans="1:40" s="93" customFormat="1" ht="12.75" customHeight="1">
      <c r="A45" s="336">
        <v>19</v>
      </c>
      <c r="B45" s="21" t="s">
        <v>55</v>
      </c>
      <c r="C45" s="22"/>
      <c r="D45" s="23" t="s">
        <v>36</v>
      </c>
      <c r="E45" s="205"/>
      <c r="F45" s="206"/>
      <c r="G45" s="207"/>
      <c r="H45" s="207"/>
      <c r="I45" s="208"/>
      <c r="J45" s="208"/>
      <c r="K45" s="208"/>
      <c r="L45" s="208"/>
      <c r="M45" s="311">
        <f>IF(M18=0,"-",M44-M40)</f>
        <v>21.12509310518371</v>
      </c>
      <c r="N45" s="347"/>
      <c r="O45" s="348"/>
      <c r="P45" s="349"/>
      <c r="Q45" s="349"/>
      <c r="R45" s="350"/>
      <c r="S45" s="350"/>
      <c r="T45" s="350"/>
      <c r="U45" s="350"/>
      <c r="V45" s="311">
        <f>IF(V18=0,"-",V44-V40)</f>
        <v>21.12509310518371</v>
      </c>
      <c r="W45" s="347"/>
      <c r="X45" s="348"/>
      <c r="Y45" s="349"/>
      <c r="Z45" s="349"/>
      <c r="AA45" s="350"/>
      <c r="AB45" s="350"/>
      <c r="AC45" s="350"/>
      <c r="AD45" s="350"/>
      <c r="AE45" s="311">
        <f>IF(AE18=0,"-",AE44-AE40)</f>
        <v>21.12509310518371</v>
      </c>
      <c r="AF45" s="347"/>
      <c r="AG45" s="348"/>
      <c r="AH45" s="349"/>
      <c r="AI45" s="349"/>
      <c r="AJ45" s="350"/>
      <c r="AK45" s="350"/>
      <c r="AL45" s="350"/>
      <c r="AM45" s="350"/>
      <c r="AN45" s="311" t="str">
        <f>IF(AN18=0,"-",AN44-AN40)</f>
        <v>-</v>
      </c>
    </row>
    <row r="46" spans="1:40" s="93" customFormat="1" ht="12.75" customHeight="1">
      <c r="A46" s="336">
        <v>20</v>
      </c>
      <c r="B46" s="21" t="s">
        <v>56</v>
      </c>
      <c r="C46" s="22"/>
      <c r="D46" s="23" t="s">
        <v>52</v>
      </c>
      <c r="E46" s="205"/>
      <c r="F46" s="206"/>
      <c r="G46" s="207"/>
      <c r="H46" s="207"/>
      <c r="I46" s="208"/>
      <c r="J46" s="208"/>
      <c r="K46" s="208"/>
      <c r="L46" s="208"/>
      <c r="M46" s="311">
        <f>IF(M18=0,"-",M29*M39)</f>
        <v>72</v>
      </c>
      <c r="N46" s="347"/>
      <c r="O46" s="348"/>
      <c r="P46" s="349"/>
      <c r="Q46" s="349"/>
      <c r="R46" s="350"/>
      <c r="S46" s="350"/>
      <c r="T46" s="350"/>
      <c r="U46" s="350"/>
      <c r="V46" s="311">
        <f>IF(V18=0,"-",V29*V39)</f>
        <v>72</v>
      </c>
      <c r="W46" s="347"/>
      <c r="X46" s="348"/>
      <c r="Y46" s="349"/>
      <c r="Z46" s="349"/>
      <c r="AA46" s="350"/>
      <c r="AB46" s="350"/>
      <c r="AC46" s="350"/>
      <c r="AD46" s="350"/>
      <c r="AE46" s="311">
        <f>IF(AE18=0,"-",AE29*AE39)</f>
        <v>72</v>
      </c>
      <c r="AF46" s="347"/>
      <c r="AG46" s="348"/>
      <c r="AH46" s="349"/>
      <c r="AI46" s="349"/>
      <c r="AJ46" s="350"/>
      <c r="AK46" s="350"/>
      <c r="AL46" s="350"/>
      <c r="AM46" s="350"/>
      <c r="AN46" s="311" t="str">
        <f>IF(AN18=0,"-",AN29*AN39)</f>
        <v>-</v>
      </c>
    </row>
    <row r="47" spans="1:40" s="93" customFormat="1" ht="12.75" customHeight="1">
      <c r="A47" s="336">
        <v>21</v>
      </c>
      <c r="B47" s="21" t="s">
        <v>57</v>
      </c>
      <c r="C47" s="22"/>
      <c r="D47" s="23" t="s">
        <v>52</v>
      </c>
      <c r="E47" s="205"/>
      <c r="F47" s="206"/>
      <c r="G47" s="207"/>
      <c r="H47" s="207"/>
      <c r="I47" s="208"/>
      <c r="J47" s="208"/>
      <c r="K47" s="208"/>
      <c r="L47" s="208"/>
      <c r="M47" s="311">
        <f>IF(M18=0,"-",M46-M41)</f>
        <v>23.001929206508976</v>
      </c>
      <c r="N47" s="347"/>
      <c r="O47" s="348"/>
      <c r="P47" s="349"/>
      <c r="Q47" s="349"/>
      <c r="R47" s="350"/>
      <c r="S47" s="350"/>
      <c r="T47" s="350"/>
      <c r="U47" s="350"/>
      <c r="V47" s="311">
        <f>IF(V18=0,"-",V46-V41)</f>
        <v>23.00192920650899</v>
      </c>
      <c r="W47" s="347"/>
      <c r="X47" s="348"/>
      <c r="Y47" s="349"/>
      <c r="Z47" s="349"/>
      <c r="AA47" s="350"/>
      <c r="AB47" s="350"/>
      <c r="AC47" s="350"/>
      <c r="AD47" s="350"/>
      <c r="AE47" s="311">
        <f>IF(AE18=0,"-",AE46-AE41)</f>
        <v>23.001929206508976</v>
      </c>
      <c r="AF47" s="347"/>
      <c r="AG47" s="348"/>
      <c r="AH47" s="349"/>
      <c r="AI47" s="349"/>
      <c r="AJ47" s="350"/>
      <c r="AK47" s="350"/>
      <c r="AL47" s="350"/>
      <c r="AM47" s="350"/>
      <c r="AN47" s="311" t="str">
        <f>IF(AN18=0,"-",AN46-AN41)</f>
        <v>-</v>
      </c>
    </row>
    <row r="48" spans="1:40" s="93" customFormat="1" ht="12.75" customHeight="1">
      <c r="A48" s="336">
        <v>22</v>
      </c>
      <c r="B48" s="21" t="s">
        <v>58</v>
      </c>
      <c r="C48" s="22"/>
      <c r="D48" s="23" t="s">
        <v>52</v>
      </c>
      <c r="E48" s="205"/>
      <c r="F48" s="206"/>
      <c r="G48" s="207"/>
      <c r="H48" s="207"/>
      <c r="I48" s="208"/>
      <c r="J48" s="208"/>
      <c r="K48" s="208"/>
      <c r="L48" s="208"/>
      <c r="M48" s="311">
        <f>IF(M18=0,"-",M45)</f>
        <v>21.12509310518371</v>
      </c>
      <c r="N48" s="347"/>
      <c r="O48" s="348"/>
      <c r="P48" s="349"/>
      <c r="Q48" s="349"/>
      <c r="R48" s="350"/>
      <c r="S48" s="350"/>
      <c r="T48" s="350"/>
      <c r="U48" s="350"/>
      <c r="V48" s="311">
        <f>IF(V18=0,"-",V45)</f>
        <v>21.12509310518371</v>
      </c>
      <c r="W48" s="347"/>
      <c r="X48" s="348"/>
      <c r="Y48" s="349"/>
      <c r="Z48" s="349"/>
      <c r="AA48" s="350"/>
      <c r="AB48" s="350"/>
      <c r="AC48" s="350"/>
      <c r="AD48" s="350"/>
      <c r="AE48" s="311">
        <f>IF(AE18=0,"-",AE45)</f>
        <v>21.12509310518371</v>
      </c>
      <c r="AF48" s="347"/>
      <c r="AG48" s="348"/>
      <c r="AH48" s="349"/>
      <c r="AI48" s="349"/>
      <c r="AJ48" s="350"/>
      <c r="AK48" s="350"/>
      <c r="AL48" s="350"/>
      <c r="AM48" s="350"/>
      <c r="AN48" s="311" t="str">
        <f>IF(AN18=0,"-",AN45)</f>
        <v>-</v>
      </c>
    </row>
    <row r="49" spans="1:40" s="93" customFormat="1" ht="12.75" customHeight="1">
      <c r="A49" s="336">
        <v>23</v>
      </c>
      <c r="B49" s="27" t="s">
        <v>59</v>
      </c>
      <c r="C49" s="22"/>
      <c r="D49" s="23" t="s">
        <v>60</v>
      </c>
      <c r="E49" s="205"/>
      <c r="F49" s="206"/>
      <c r="G49" s="211"/>
      <c r="H49" s="211"/>
      <c r="I49" s="208"/>
      <c r="J49" s="208"/>
      <c r="K49" s="208"/>
      <c r="L49" s="208"/>
      <c r="M49" s="311">
        <f>IF(M18=0,"-",100*M45/M40)</f>
        <v>16.331110749715414</v>
      </c>
      <c r="N49" s="347"/>
      <c r="O49" s="348"/>
      <c r="P49" s="351"/>
      <c r="Q49" s="351"/>
      <c r="R49" s="350"/>
      <c r="S49" s="350"/>
      <c r="T49" s="350"/>
      <c r="U49" s="350"/>
      <c r="V49" s="311">
        <f>IF(V18=0,"-",100*V45/V40)</f>
        <v>16.331110749715418</v>
      </c>
      <c r="W49" s="347"/>
      <c r="X49" s="348"/>
      <c r="Y49" s="351"/>
      <c r="Z49" s="351"/>
      <c r="AA49" s="350"/>
      <c r="AB49" s="350"/>
      <c r="AC49" s="350"/>
      <c r="AD49" s="350"/>
      <c r="AE49" s="311">
        <f>IF(AE18=0,"-",100*AE45/AE40)</f>
        <v>16.331110749715414</v>
      </c>
      <c r="AF49" s="347"/>
      <c r="AG49" s="348"/>
      <c r="AH49" s="351"/>
      <c r="AI49" s="351"/>
      <c r="AJ49" s="350"/>
      <c r="AK49" s="350"/>
      <c r="AL49" s="350"/>
      <c r="AM49" s="350"/>
      <c r="AN49" s="311" t="str">
        <f>IF(AN18=0,"-",100*AN45/AN40)</f>
        <v>-</v>
      </c>
    </row>
    <row r="50" spans="1:40" s="93" customFormat="1" ht="12.75" customHeight="1">
      <c r="A50" s="336">
        <v>24</v>
      </c>
      <c r="B50" s="28" t="s">
        <v>61</v>
      </c>
      <c r="C50" s="22"/>
      <c r="D50" s="23" t="s">
        <v>62</v>
      </c>
      <c r="E50" s="205"/>
      <c r="F50" s="206"/>
      <c r="G50" s="207"/>
      <c r="H50" s="207"/>
      <c r="I50" s="208"/>
      <c r="J50" s="208"/>
      <c r="K50" s="208"/>
      <c r="L50" s="208"/>
      <c r="M50" s="311">
        <f>IF(M18=0,"-",M44/M46)</f>
        <v>2.0900000000000003</v>
      </c>
      <c r="N50" s="347"/>
      <c r="O50" s="348"/>
      <c r="P50" s="349"/>
      <c r="Q50" s="349"/>
      <c r="R50" s="350"/>
      <c r="S50" s="350"/>
      <c r="T50" s="350"/>
      <c r="U50" s="350"/>
      <c r="V50" s="311">
        <f>IF(V18=0,"-",V44/V46)</f>
        <v>2.09</v>
      </c>
      <c r="W50" s="347"/>
      <c r="X50" s="348"/>
      <c r="Y50" s="349"/>
      <c r="Z50" s="349"/>
      <c r="AA50" s="350"/>
      <c r="AB50" s="350"/>
      <c r="AC50" s="350"/>
      <c r="AD50" s="350"/>
      <c r="AE50" s="311">
        <f>IF(AE18=0,"-",AE44/AE46)</f>
        <v>2.0900000000000003</v>
      </c>
      <c r="AF50" s="347"/>
      <c r="AG50" s="348"/>
      <c r="AH50" s="349"/>
      <c r="AI50" s="349"/>
      <c r="AJ50" s="350"/>
      <c r="AK50" s="350"/>
      <c r="AL50" s="350"/>
      <c r="AM50" s="350"/>
      <c r="AN50" s="311" t="str">
        <f>IF(AN18=0,"-",AN44/AN46)</f>
        <v>-</v>
      </c>
    </row>
    <row r="51" spans="1:40" s="93" customFormat="1" ht="12.75" customHeight="1">
      <c r="A51" s="336">
        <v>25</v>
      </c>
      <c r="B51" s="29" t="s">
        <v>63</v>
      </c>
      <c r="C51" s="22"/>
      <c r="D51" s="23" t="s">
        <v>62</v>
      </c>
      <c r="E51" s="205"/>
      <c r="F51" s="206"/>
      <c r="G51" s="207"/>
      <c r="H51" s="207"/>
      <c r="I51" s="208"/>
      <c r="J51" s="208"/>
      <c r="K51" s="208"/>
      <c r="L51" s="208"/>
      <c r="M51" s="311">
        <f>IF(M18=0,"-",M40/M46)</f>
        <v>1.796595929094671</v>
      </c>
      <c r="N51" s="347"/>
      <c r="O51" s="348"/>
      <c r="P51" s="349"/>
      <c r="Q51" s="349"/>
      <c r="R51" s="350"/>
      <c r="S51" s="350"/>
      <c r="T51" s="350"/>
      <c r="U51" s="350"/>
      <c r="V51" s="311">
        <f>IF(V18=0,"-",V40/V46)</f>
        <v>1.7965959290946705</v>
      </c>
      <c r="W51" s="347"/>
      <c r="X51" s="348"/>
      <c r="Y51" s="349"/>
      <c r="Z51" s="349"/>
      <c r="AA51" s="350"/>
      <c r="AB51" s="350"/>
      <c r="AC51" s="350"/>
      <c r="AD51" s="350"/>
      <c r="AE51" s="311">
        <f>IF(AE18=0,"-",AE40/AE46)</f>
        <v>1.796595929094671</v>
      </c>
      <c r="AF51" s="347"/>
      <c r="AG51" s="348"/>
      <c r="AH51" s="349"/>
      <c r="AI51" s="349"/>
      <c r="AJ51" s="350"/>
      <c r="AK51" s="350"/>
      <c r="AL51" s="350"/>
      <c r="AM51" s="350"/>
      <c r="AN51" s="311" t="str">
        <f>IF(AN18=0,"-",AN40/AN46)</f>
        <v>-</v>
      </c>
    </row>
    <row r="52" spans="1:40" s="93" customFormat="1" ht="12.75" customHeight="1">
      <c r="A52" s="336">
        <v>26</v>
      </c>
      <c r="B52" s="21" t="s">
        <v>64</v>
      </c>
      <c r="C52" s="22"/>
      <c r="D52" s="23"/>
      <c r="E52" s="205"/>
      <c r="F52" s="206"/>
      <c r="G52" s="207"/>
      <c r="H52" s="207"/>
      <c r="I52" s="208"/>
      <c r="J52" s="208"/>
      <c r="K52" s="208"/>
      <c r="L52" s="208"/>
      <c r="M52" s="311">
        <f>IF(M18=0,"-",M47/M41)</f>
        <v>0.4694456094700893</v>
      </c>
      <c r="N52" s="347"/>
      <c r="O52" s="348"/>
      <c r="P52" s="349"/>
      <c r="Q52" s="349"/>
      <c r="R52" s="350"/>
      <c r="S52" s="350"/>
      <c r="T52" s="350"/>
      <c r="U52" s="350"/>
      <c r="V52" s="311">
        <f>IF(V18=0,"-",V47/V41)</f>
        <v>0.46944560947008973</v>
      </c>
      <c r="W52" s="347"/>
      <c r="X52" s="348"/>
      <c r="Y52" s="349"/>
      <c r="Z52" s="349"/>
      <c r="AA52" s="350"/>
      <c r="AB52" s="350"/>
      <c r="AC52" s="350"/>
      <c r="AD52" s="350"/>
      <c r="AE52" s="311">
        <f>IF(AE18=0,"-",AE47/AE41)</f>
        <v>0.4694456094700893</v>
      </c>
      <c r="AF52" s="347"/>
      <c r="AG52" s="348"/>
      <c r="AH52" s="349"/>
      <c r="AI52" s="349"/>
      <c r="AJ52" s="350"/>
      <c r="AK52" s="350"/>
      <c r="AL52" s="350"/>
      <c r="AM52" s="350"/>
      <c r="AN52" s="311" t="str">
        <f>IF(AN18=0,"-",AN47/AN41)</f>
        <v>-</v>
      </c>
    </row>
    <row r="53" spans="1:40" s="93" customFormat="1" ht="12.75" customHeight="1" thickBot="1">
      <c r="A53" s="339">
        <v>27</v>
      </c>
      <c r="B53" s="24" t="s">
        <v>65</v>
      </c>
      <c r="C53" s="25"/>
      <c r="D53" s="26" t="s">
        <v>60</v>
      </c>
      <c r="E53" s="212"/>
      <c r="F53" s="213"/>
      <c r="G53" s="214"/>
      <c r="H53" s="214"/>
      <c r="I53" s="218"/>
      <c r="J53" s="218"/>
      <c r="K53" s="218"/>
      <c r="L53" s="218"/>
      <c r="M53" s="312">
        <f>IF(M18=0,"-",100*M48/M47)</f>
        <v>91.8405274423931</v>
      </c>
      <c r="N53" s="352"/>
      <c r="O53" s="353"/>
      <c r="P53" s="354"/>
      <c r="Q53" s="354"/>
      <c r="R53" s="355"/>
      <c r="S53" s="355"/>
      <c r="T53" s="355"/>
      <c r="U53" s="355"/>
      <c r="V53" s="312">
        <f>IF(V18=0,"-",100*V48/V47)</f>
        <v>91.84052744239304</v>
      </c>
      <c r="W53" s="352"/>
      <c r="X53" s="353"/>
      <c r="Y53" s="354"/>
      <c r="Z53" s="354"/>
      <c r="AA53" s="355"/>
      <c r="AB53" s="355"/>
      <c r="AC53" s="355"/>
      <c r="AD53" s="355"/>
      <c r="AE53" s="312">
        <f>IF(AE18=0,"-",100*AE48/AE47)</f>
        <v>91.8405274423931</v>
      </c>
      <c r="AF53" s="352"/>
      <c r="AG53" s="353"/>
      <c r="AH53" s="354"/>
      <c r="AI53" s="354"/>
      <c r="AJ53" s="355"/>
      <c r="AK53" s="355"/>
      <c r="AL53" s="355"/>
      <c r="AM53" s="355"/>
      <c r="AN53" s="312" t="str">
        <f>IF(AN18=0,"-",100*AN48/AN47)</f>
        <v>-</v>
      </c>
    </row>
    <row r="54" spans="2:40" s="93" customFormat="1" ht="12.75" customHeight="1" thickBot="1">
      <c r="B54" s="143"/>
      <c r="C54" s="143"/>
      <c r="D54" s="143"/>
      <c r="E54" s="143"/>
      <c r="F54" s="146"/>
      <c r="G54" s="147"/>
      <c r="H54" s="147"/>
      <c r="I54" s="148"/>
      <c r="J54" s="148"/>
      <c r="K54" s="148"/>
      <c r="L54" s="148"/>
      <c r="M54" s="356"/>
      <c r="N54" s="356"/>
      <c r="O54" s="357"/>
      <c r="P54" s="166"/>
      <c r="Q54" s="166"/>
      <c r="R54" s="358"/>
      <c r="S54" s="358"/>
      <c r="T54" s="358"/>
      <c r="U54" s="358"/>
      <c r="V54" s="356"/>
      <c r="W54" s="356"/>
      <c r="X54" s="357"/>
      <c r="Y54" s="166"/>
      <c r="Z54" s="166"/>
      <c r="AA54" s="358"/>
      <c r="AB54" s="358"/>
      <c r="AC54" s="358"/>
      <c r="AD54" s="358"/>
      <c r="AE54" s="356"/>
      <c r="AF54" s="356"/>
      <c r="AG54" s="357"/>
      <c r="AH54" s="166"/>
      <c r="AI54" s="166"/>
      <c r="AJ54" s="358"/>
      <c r="AK54" s="358"/>
      <c r="AL54" s="358"/>
      <c r="AM54" s="358"/>
      <c r="AN54" s="356"/>
    </row>
    <row r="55" spans="1:40" s="90" customFormat="1" ht="12.75" customHeight="1" thickBot="1">
      <c r="A55" s="252" t="s">
        <v>66</v>
      </c>
      <c r="B55" s="288"/>
      <c r="C55" s="253"/>
      <c r="D55" s="253"/>
      <c r="E55" s="253"/>
      <c r="F55" s="255"/>
      <c r="G55" s="256"/>
      <c r="H55" s="256"/>
      <c r="I55" s="257"/>
      <c r="J55" s="257"/>
      <c r="K55" s="257"/>
      <c r="L55" s="257"/>
      <c r="M55" s="359"/>
      <c r="N55" s="359"/>
      <c r="O55" s="360"/>
      <c r="P55" s="361"/>
      <c r="Q55" s="361"/>
      <c r="R55" s="362"/>
      <c r="S55" s="362"/>
      <c r="T55" s="362"/>
      <c r="U55" s="362"/>
      <c r="V55" s="359"/>
      <c r="W55" s="359"/>
      <c r="X55" s="360"/>
      <c r="Y55" s="361"/>
      <c r="Z55" s="361"/>
      <c r="AA55" s="362"/>
      <c r="AB55" s="362"/>
      <c r="AC55" s="362"/>
      <c r="AD55" s="362"/>
      <c r="AE55" s="359"/>
      <c r="AF55" s="359"/>
      <c r="AG55" s="360"/>
      <c r="AH55" s="361"/>
      <c r="AI55" s="361"/>
      <c r="AJ55" s="362"/>
      <c r="AK55" s="362"/>
      <c r="AL55" s="362"/>
      <c r="AM55" s="362"/>
      <c r="AN55" s="363"/>
    </row>
    <row r="56" spans="1:40" s="93" customFormat="1" ht="12.75" customHeight="1">
      <c r="A56" s="337">
        <v>28</v>
      </c>
      <c r="B56" s="18" t="s">
        <v>67</v>
      </c>
      <c r="C56" s="19"/>
      <c r="D56" s="20" t="s">
        <v>36</v>
      </c>
      <c r="E56" s="200"/>
      <c r="F56" s="201"/>
      <c r="G56" s="202"/>
      <c r="H56" s="202"/>
      <c r="I56" s="219"/>
      <c r="J56" s="219"/>
      <c r="K56" s="219"/>
      <c r="L56" s="217"/>
      <c r="M56" s="342">
        <f>IF(M18=0,"-",M40*(1+(M35-M36)/(M36-M34)))</f>
        <v>149.54282081919342</v>
      </c>
      <c r="N56" s="343"/>
      <c r="O56" s="344"/>
      <c r="P56" s="345"/>
      <c r="Q56" s="345"/>
      <c r="R56" s="364"/>
      <c r="S56" s="364"/>
      <c r="T56" s="364"/>
      <c r="U56" s="343"/>
      <c r="V56" s="342">
        <f>IF(V18=0,"-",V40*(1+(V35-V36)/(V36-V34)))</f>
        <v>149.81519567913082</v>
      </c>
      <c r="W56" s="343"/>
      <c r="X56" s="344"/>
      <c r="Y56" s="345"/>
      <c r="Z56" s="345"/>
      <c r="AA56" s="364"/>
      <c r="AB56" s="364"/>
      <c r="AC56" s="364"/>
      <c r="AD56" s="343"/>
      <c r="AE56" s="342">
        <f>IF(AE18=0,"-",AE40*(1+(AE35-AE36)/(AE36-AE34)))</f>
        <v>148.061928409134</v>
      </c>
      <c r="AF56" s="343"/>
      <c r="AG56" s="344"/>
      <c r="AH56" s="345"/>
      <c r="AI56" s="345"/>
      <c r="AJ56" s="364"/>
      <c r="AK56" s="364"/>
      <c r="AL56" s="364"/>
      <c r="AM56" s="343"/>
      <c r="AN56" s="342" t="str">
        <f>IF(AN18=0,"-",AN40*(1+(AN35-AN36)/(AN36-AN34)))</f>
        <v>-</v>
      </c>
    </row>
    <row r="57" spans="1:40" s="93" customFormat="1" ht="12.75" customHeight="1">
      <c r="A57" s="336">
        <v>29</v>
      </c>
      <c r="B57" s="21" t="s">
        <v>68</v>
      </c>
      <c r="C57" s="22"/>
      <c r="D57" s="23" t="s">
        <v>36</v>
      </c>
      <c r="E57" s="205"/>
      <c r="F57" s="206"/>
      <c r="G57" s="207"/>
      <c r="H57" s="207"/>
      <c r="I57" s="207"/>
      <c r="J57" s="207"/>
      <c r="K57" s="207"/>
      <c r="L57" s="207"/>
      <c r="M57" s="311">
        <f>IF(M18=0,"-",M56-M40)</f>
        <v>20.187913924377114</v>
      </c>
      <c r="N57" s="347"/>
      <c r="O57" s="348"/>
      <c r="P57" s="349"/>
      <c r="Q57" s="349"/>
      <c r="R57" s="349"/>
      <c r="S57" s="349"/>
      <c r="T57" s="349"/>
      <c r="U57" s="349"/>
      <c r="V57" s="311">
        <f>IF(V18=0,"-",V56-V40)</f>
        <v>20.460288784314542</v>
      </c>
      <c r="W57" s="347"/>
      <c r="X57" s="348"/>
      <c r="Y57" s="349"/>
      <c r="Z57" s="349"/>
      <c r="AA57" s="349"/>
      <c r="AB57" s="349"/>
      <c r="AC57" s="349"/>
      <c r="AD57" s="349"/>
      <c r="AE57" s="311">
        <f>IF(AE18=0,"-",AE56-AE40)</f>
        <v>18.707021514317688</v>
      </c>
      <c r="AF57" s="347"/>
      <c r="AG57" s="348"/>
      <c r="AH57" s="349"/>
      <c r="AI57" s="349"/>
      <c r="AJ57" s="349"/>
      <c r="AK57" s="349"/>
      <c r="AL57" s="349"/>
      <c r="AM57" s="349"/>
      <c r="AN57" s="311" t="str">
        <f>IF(AN18=0,"-",AN56-AN40)</f>
        <v>-</v>
      </c>
    </row>
    <row r="58" spans="1:40" s="93" customFormat="1" ht="12.75" customHeight="1">
      <c r="A58" s="336">
        <v>30</v>
      </c>
      <c r="B58" s="21" t="s">
        <v>69</v>
      </c>
      <c r="C58" s="22"/>
      <c r="D58" s="23" t="s">
        <v>52</v>
      </c>
      <c r="E58" s="205"/>
      <c r="F58" s="206"/>
      <c r="G58" s="207"/>
      <c r="H58" s="207"/>
      <c r="I58" s="207"/>
      <c r="J58" s="207"/>
      <c r="K58" s="207"/>
      <c r="L58" s="207"/>
      <c r="M58" s="311">
        <f>IF(M18=0,"-",(M29+M38)*M39)</f>
        <v>77.25959999999999</v>
      </c>
      <c r="N58" s="347"/>
      <c r="O58" s="348"/>
      <c r="P58" s="349"/>
      <c r="Q58" s="349"/>
      <c r="R58" s="349"/>
      <c r="S58" s="349"/>
      <c r="T58" s="349"/>
      <c r="U58" s="349"/>
      <c r="V58" s="311">
        <f>IF(V18=0,"-",(V29+V38)*V39)</f>
        <v>73.31400000000001</v>
      </c>
      <c r="W58" s="347"/>
      <c r="X58" s="348"/>
      <c r="Y58" s="349"/>
      <c r="Z58" s="349"/>
      <c r="AA58" s="349"/>
      <c r="AB58" s="349"/>
      <c r="AC58" s="349"/>
      <c r="AD58" s="349"/>
      <c r="AE58" s="311">
        <f>IF(AE18=0,"-",(AE29+AE38)*AE39)</f>
        <v>72.1368</v>
      </c>
      <c r="AF58" s="347"/>
      <c r="AG58" s="348"/>
      <c r="AH58" s="349"/>
      <c r="AI58" s="349"/>
      <c r="AJ58" s="349"/>
      <c r="AK58" s="349"/>
      <c r="AL58" s="349"/>
      <c r="AM58" s="349"/>
      <c r="AN58" s="311" t="str">
        <f>IF(AN18=0,"-",(AN29+AN38)*AN39)</f>
        <v>-</v>
      </c>
    </row>
    <row r="59" spans="1:40" s="93" customFormat="1" ht="12.75" customHeight="1">
      <c r="A59" s="336">
        <v>31</v>
      </c>
      <c r="B59" s="21" t="s">
        <v>70</v>
      </c>
      <c r="C59" s="22"/>
      <c r="D59" s="23" t="s">
        <v>52</v>
      </c>
      <c r="E59" s="205"/>
      <c r="F59" s="206"/>
      <c r="G59" s="207"/>
      <c r="H59" s="207"/>
      <c r="I59" s="207"/>
      <c r="J59" s="207"/>
      <c r="K59" s="207"/>
      <c r="L59" s="207"/>
      <c r="M59" s="311">
        <f>IF(M18=0,"-",M58-M41)</f>
        <v>28.261529206508968</v>
      </c>
      <c r="N59" s="347"/>
      <c r="O59" s="348"/>
      <c r="P59" s="349"/>
      <c r="Q59" s="349"/>
      <c r="R59" s="349"/>
      <c r="S59" s="349"/>
      <c r="T59" s="349"/>
      <c r="U59" s="349"/>
      <c r="V59" s="311">
        <f>IF(V18=0,"-",V58-V41)</f>
        <v>24.315929206508997</v>
      </c>
      <c r="W59" s="347"/>
      <c r="X59" s="348"/>
      <c r="Y59" s="349"/>
      <c r="Z59" s="349"/>
      <c r="AA59" s="349"/>
      <c r="AB59" s="349"/>
      <c r="AC59" s="349"/>
      <c r="AD59" s="349"/>
      <c r="AE59" s="311">
        <f>IF(AE18=0,"-",AE58-AE41)</f>
        <v>23.13872920650897</v>
      </c>
      <c r="AF59" s="347"/>
      <c r="AG59" s="348"/>
      <c r="AH59" s="349"/>
      <c r="AI59" s="349"/>
      <c r="AJ59" s="349"/>
      <c r="AK59" s="349"/>
      <c r="AL59" s="349"/>
      <c r="AM59" s="349"/>
      <c r="AN59" s="311" t="str">
        <f>IF(AN18=0,"-",AN58-AN41)</f>
        <v>-</v>
      </c>
    </row>
    <row r="60" spans="1:40" s="93" customFormat="1" ht="12.75" customHeight="1">
      <c r="A60" s="336">
        <v>32</v>
      </c>
      <c r="B60" s="21" t="s">
        <v>71</v>
      </c>
      <c r="C60" s="22"/>
      <c r="D60" s="23" t="s">
        <v>52</v>
      </c>
      <c r="E60" s="205"/>
      <c r="F60" s="206"/>
      <c r="G60" s="207"/>
      <c r="H60" s="207"/>
      <c r="I60" s="207"/>
      <c r="J60" s="207"/>
      <c r="K60" s="207"/>
      <c r="L60" s="207"/>
      <c r="M60" s="311">
        <f>IF(M18=0,"-",M57)</f>
        <v>20.187913924377114</v>
      </c>
      <c r="N60" s="347"/>
      <c r="O60" s="348"/>
      <c r="P60" s="349"/>
      <c r="Q60" s="349"/>
      <c r="R60" s="349"/>
      <c r="S60" s="349"/>
      <c r="T60" s="349"/>
      <c r="U60" s="349"/>
      <c r="V60" s="311">
        <f>IF(V18=0,"-",V57)</f>
        <v>20.460288784314542</v>
      </c>
      <c r="W60" s="347"/>
      <c r="X60" s="348"/>
      <c r="Y60" s="349"/>
      <c r="Z60" s="349"/>
      <c r="AA60" s="349"/>
      <c r="AB60" s="349"/>
      <c r="AC60" s="349"/>
      <c r="AD60" s="349"/>
      <c r="AE60" s="311">
        <f>IF(AE18=0,"-",AE57)</f>
        <v>18.707021514317688</v>
      </c>
      <c r="AF60" s="347"/>
      <c r="AG60" s="348"/>
      <c r="AH60" s="349"/>
      <c r="AI60" s="349"/>
      <c r="AJ60" s="349"/>
      <c r="AK60" s="349"/>
      <c r="AL60" s="349"/>
      <c r="AM60" s="349"/>
      <c r="AN60" s="311" t="str">
        <f>IF(AN18=0,"-",AN57)</f>
        <v>-</v>
      </c>
    </row>
    <row r="61" spans="1:40" s="93" customFormat="1" ht="12.75" customHeight="1">
      <c r="A61" s="336">
        <v>33</v>
      </c>
      <c r="B61" s="27" t="s">
        <v>72</v>
      </c>
      <c r="C61" s="22"/>
      <c r="D61" s="23" t="s">
        <v>60</v>
      </c>
      <c r="E61" s="205"/>
      <c r="F61" s="206"/>
      <c r="G61" s="207"/>
      <c r="H61" s="207"/>
      <c r="I61" s="207"/>
      <c r="J61" s="207"/>
      <c r="K61" s="207"/>
      <c r="L61" s="207"/>
      <c r="M61" s="311">
        <f>IF(M18=0,"-",100*M57/M40)</f>
        <v>15.606608523009273</v>
      </c>
      <c r="N61" s="347"/>
      <c r="O61" s="348"/>
      <c r="P61" s="349"/>
      <c r="Q61" s="349"/>
      <c r="R61" s="349"/>
      <c r="S61" s="349"/>
      <c r="T61" s="349"/>
      <c r="U61" s="349"/>
      <c r="V61" s="311">
        <f>IF(V18=0,"-",100*V57/V40)</f>
        <v>15.817172518203453</v>
      </c>
      <c r="W61" s="347"/>
      <c r="X61" s="348"/>
      <c r="Y61" s="349"/>
      <c r="Z61" s="349"/>
      <c r="AA61" s="349"/>
      <c r="AB61" s="349"/>
      <c r="AC61" s="349"/>
      <c r="AD61" s="349"/>
      <c r="AE61" s="311">
        <f>IF(AE18=0,"-",100*AE57/AE40)</f>
        <v>14.461779582531896</v>
      </c>
      <c r="AF61" s="347"/>
      <c r="AG61" s="348"/>
      <c r="AH61" s="349"/>
      <c r="AI61" s="349"/>
      <c r="AJ61" s="349"/>
      <c r="AK61" s="349"/>
      <c r="AL61" s="349"/>
      <c r="AM61" s="349"/>
      <c r="AN61" s="311" t="str">
        <f>IF(AN18=0,"-",100*AN57/AN40)</f>
        <v>-</v>
      </c>
    </row>
    <row r="62" spans="1:40" s="93" customFormat="1" ht="12.75" customHeight="1">
      <c r="A62" s="336">
        <v>34</v>
      </c>
      <c r="B62" s="28" t="s">
        <v>73</v>
      </c>
      <c r="C62" s="22"/>
      <c r="D62" s="23" t="s">
        <v>62</v>
      </c>
      <c r="E62" s="205"/>
      <c r="F62" s="206"/>
      <c r="G62" s="207"/>
      <c r="H62" s="207"/>
      <c r="I62" s="207"/>
      <c r="J62" s="207"/>
      <c r="K62" s="207"/>
      <c r="L62" s="207"/>
      <c r="M62" s="311">
        <f>IF(M18=0,"-",M56/M58)</f>
        <v>1.935588856520011</v>
      </c>
      <c r="N62" s="347"/>
      <c r="O62" s="348"/>
      <c r="P62" s="349"/>
      <c r="Q62" s="349"/>
      <c r="R62" s="349"/>
      <c r="S62" s="349"/>
      <c r="T62" s="349"/>
      <c r="U62" s="349"/>
      <c r="V62" s="311">
        <f>IF(V18=0,"-",V56/V58)</f>
        <v>2.043473220382612</v>
      </c>
      <c r="W62" s="347"/>
      <c r="X62" s="348"/>
      <c r="Y62" s="349"/>
      <c r="Z62" s="349"/>
      <c r="AA62" s="349"/>
      <c r="AB62" s="349"/>
      <c r="AC62" s="349"/>
      <c r="AD62" s="349"/>
      <c r="AE62" s="311">
        <f>IF(AE18=0,"-",AE56/AE58)</f>
        <v>2.0525158921539908</v>
      </c>
      <c r="AF62" s="347"/>
      <c r="AG62" s="348"/>
      <c r="AH62" s="349"/>
      <c r="AI62" s="349"/>
      <c r="AJ62" s="349"/>
      <c r="AK62" s="349"/>
      <c r="AL62" s="349"/>
      <c r="AM62" s="349"/>
      <c r="AN62" s="311" t="str">
        <f>IF(AN18=0,"-",AN56/AN58)</f>
        <v>-</v>
      </c>
    </row>
    <row r="63" spans="1:40" s="93" customFormat="1" ht="12.75" customHeight="1">
      <c r="A63" s="336">
        <v>35</v>
      </c>
      <c r="B63" s="29" t="s">
        <v>74</v>
      </c>
      <c r="C63" s="22"/>
      <c r="D63" s="23" t="s">
        <v>62</v>
      </c>
      <c r="E63" s="205"/>
      <c r="F63" s="206"/>
      <c r="G63" s="207"/>
      <c r="H63" s="207"/>
      <c r="I63" s="207"/>
      <c r="J63" s="207"/>
      <c r="K63" s="207"/>
      <c r="L63" s="207"/>
      <c r="M63" s="311">
        <f>IF(M18=0,"-",M40/M58)</f>
        <v>1.6742891096357777</v>
      </c>
      <c r="N63" s="347"/>
      <c r="O63" s="348"/>
      <c r="P63" s="349"/>
      <c r="Q63" s="349"/>
      <c r="R63" s="349"/>
      <c r="S63" s="349"/>
      <c r="T63" s="349"/>
      <c r="U63" s="349"/>
      <c r="V63" s="311">
        <f>IF(V18=0,"-",V40/V58)</f>
        <v>1.764395707434</v>
      </c>
      <c r="W63" s="347"/>
      <c r="X63" s="348"/>
      <c r="Y63" s="349"/>
      <c r="Z63" s="349"/>
      <c r="AA63" s="349"/>
      <c r="AB63" s="349"/>
      <c r="AC63" s="349"/>
      <c r="AD63" s="349"/>
      <c r="AE63" s="311">
        <f>IF(AE18=0,"-",AE40/AE58)</f>
        <v>1.7931888702412129</v>
      </c>
      <c r="AF63" s="347"/>
      <c r="AG63" s="348"/>
      <c r="AH63" s="349"/>
      <c r="AI63" s="349"/>
      <c r="AJ63" s="349"/>
      <c r="AK63" s="349"/>
      <c r="AL63" s="349"/>
      <c r="AM63" s="349"/>
      <c r="AN63" s="311" t="str">
        <f>IF(AN18=0,"-",AN40/AN58)</f>
        <v>-</v>
      </c>
    </row>
    <row r="64" spans="1:40" s="93" customFormat="1" ht="12.75" customHeight="1">
      <c r="A64" s="336">
        <v>36</v>
      </c>
      <c r="B64" s="21" t="s">
        <v>75</v>
      </c>
      <c r="C64" s="22"/>
      <c r="D64" s="23"/>
      <c r="E64" s="205"/>
      <c r="F64" s="206"/>
      <c r="G64" s="207"/>
      <c r="H64" s="207"/>
      <c r="I64" s="207"/>
      <c r="J64" s="207"/>
      <c r="K64" s="207"/>
      <c r="L64" s="207"/>
      <c r="M64" s="311">
        <f>IF(M18=0,"-",M59/M41)</f>
        <v>0.5767886112418792</v>
      </c>
      <c r="N64" s="347"/>
      <c r="O64" s="348"/>
      <c r="P64" s="349"/>
      <c r="Q64" s="349"/>
      <c r="R64" s="349"/>
      <c r="S64" s="349"/>
      <c r="T64" s="349"/>
      <c r="U64" s="349"/>
      <c r="V64" s="311">
        <f>IF(V18=0,"-",V59/V41)</f>
        <v>0.496262991842919</v>
      </c>
      <c r="W64" s="347"/>
      <c r="X64" s="348"/>
      <c r="Y64" s="349"/>
      <c r="Z64" s="349"/>
      <c r="AA64" s="349"/>
      <c r="AB64" s="349"/>
      <c r="AC64" s="349"/>
      <c r="AD64" s="349"/>
      <c r="AE64" s="311">
        <f>IF(AE18=0,"-",AE59/AE41)</f>
        <v>0.4722375561280823</v>
      </c>
      <c r="AF64" s="347"/>
      <c r="AG64" s="348"/>
      <c r="AH64" s="349"/>
      <c r="AI64" s="349"/>
      <c r="AJ64" s="349"/>
      <c r="AK64" s="349"/>
      <c r="AL64" s="349"/>
      <c r="AM64" s="349"/>
      <c r="AN64" s="311" t="str">
        <f>IF(AN18=0,"-",AN59/AN41)</f>
        <v>-</v>
      </c>
    </row>
    <row r="65" spans="1:40" s="93" customFormat="1" ht="12.75" customHeight="1" thickBot="1">
      <c r="A65" s="339">
        <v>37</v>
      </c>
      <c r="B65" s="24" t="s">
        <v>76</v>
      </c>
      <c r="C65" s="25"/>
      <c r="D65" s="26" t="s">
        <v>60</v>
      </c>
      <c r="E65" s="212"/>
      <c r="F65" s="213"/>
      <c r="G65" s="214"/>
      <c r="H65" s="214"/>
      <c r="I65" s="214"/>
      <c r="J65" s="214"/>
      <c r="K65" s="214"/>
      <c r="L65" s="214"/>
      <c r="M65" s="312">
        <f>IF(M18=0,"-",100*M60/M59)</f>
        <v>71.43248964648238</v>
      </c>
      <c r="N65" s="352"/>
      <c r="O65" s="353"/>
      <c r="P65" s="354"/>
      <c r="Q65" s="354"/>
      <c r="R65" s="354"/>
      <c r="S65" s="354"/>
      <c r="T65" s="354"/>
      <c r="U65" s="354"/>
      <c r="V65" s="312">
        <f>IF(V18=0,"-",100*V60/V59)</f>
        <v>84.1435612455955</v>
      </c>
      <c r="W65" s="352"/>
      <c r="X65" s="353"/>
      <c r="Y65" s="354"/>
      <c r="Z65" s="354"/>
      <c r="AA65" s="354"/>
      <c r="AB65" s="354"/>
      <c r="AC65" s="354"/>
      <c r="AD65" s="354"/>
      <c r="AE65" s="312">
        <f>IF(AE18=0,"-",100*AE60/AE59)</f>
        <v>80.84722954039917</v>
      </c>
      <c r="AF65" s="352"/>
      <c r="AG65" s="353"/>
      <c r="AH65" s="354"/>
      <c r="AI65" s="354"/>
      <c r="AJ65" s="354"/>
      <c r="AK65" s="354"/>
      <c r="AL65" s="354"/>
      <c r="AM65" s="354"/>
      <c r="AN65" s="312" t="str">
        <f>IF(AN18=0,"-",100*AN60/AN59)</f>
        <v>-</v>
      </c>
    </row>
    <row r="66" spans="2:40" s="103" customFormat="1" ht="12.75" customHeight="1" thickBot="1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94"/>
      <c r="P66" s="143"/>
      <c r="Q66" s="143"/>
      <c r="R66" s="143"/>
      <c r="S66" s="143"/>
      <c r="T66" s="143"/>
      <c r="U66" s="143"/>
      <c r="V66" s="143"/>
      <c r="W66" s="143"/>
      <c r="X66" s="94"/>
      <c r="Y66" s="143"/>
      <c r="Z66" s="143"/>
      <c r="AA66" s="143"/>
      <c r="AB66" s="143"/>
      <c r="AC66" s="143"/>
      <c r="AD66" s="143"/>
      <c r="AE66" s="143"/>
      <c r="AF66" s="143"/>
      <c r="AG66" s="94"/>
      <c r="AH66" s="143"/>
      <c r="AI66" s="143"/>
      <c r="AJ66" s="143"/>
      <c r="AK66" s="143"/>
      <c r="AL66" s="143"/>
      <c r="AM66" s="143"/>
      <c r="AN66" s="143"/>
    </row>
    <row r="67" spans="1:40" s="103" customFormat="1" ht="12.75" customHeight="1" thickBot="1">
      <c r="A67" s="104"/>
      <c r="B67" s="94"/>
      <c r="C67" s="94"/>
      <c r="D67" s="94"/>
      <c r="E67" s="713" t="s">
        <v>77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0"/>
      <c r="AN67" s="251"/>
    </row>
    <row r="68" spans="1:40" s="93" customFormat="1" ht="12.75" customHeight="1">
      <c r="A68" s="286"/>
      <c r="B68" s="144"/>
      <c r="C68" s="286"/>
      <c r="D68" s="145"/>
      <c r="E68" s="34" t="s">
        <v>78</v>
      </c>
      <c r="F68" s="36" t="s">
        <v>78</v>
      </c>
      <c r="G68" s="37" t="s">
        <v>78</v>
      </c>
      <c r="H68" s="35" t="s">
        <v>79</v>
      </c>
      <c r="I68" s="37" t="s">
        <v>79</v>
      </c>
      <c r="J68" s="37" t="s">
        <v>79</v>
      </c>
      <c r="K68" s="37" t="s">
        <v>80</v>
      </c>
      <c r="L68" s="37" t="s">
        <v>81</v>
      </c>
      <c r="M68" s="38" t="s">
        <v>82</v>
      </c>
      <c r="N68" s="34" t="s">
        <v>78</v>
      </c>
      <c r="O68" s="36" t="s">
        <v>78</v>
      </c>
      <c r="P68" s="37" t="s">
        <v>78</v>
      </c>
      <c r="Q68" s="35" t="s">
        <v>79</v>
      </c>
      <c r="R68" s="37" t="s">
        <v>79</v>
      </c>
      <c r="S68" s="37" t="s">
        <v>79</v>
      </c>
      <c r="T68" s="37" t="s">
        <v>80</v>
      </c>
      <c r="U68" s="37" t="s">
        <v>81</v>
      </c>
      <c r="V68" s="38" t="s">
        <v>82</v>
      </c>
      <c r="W68" s="34" t="s">
        <v>78</v>
      </c>
      <c r="X68" s="36" t="s">
        <v>78</v>
      </c>
      <c r="Y68" s="37" t="s">
        <v>78</v>
      </c>
      <c r="Z68" s="35" t="s">
        <v>79</v>
      </c>
      <c r="AA68" s="37" t="s">
        <v>79</v>
      </c>
      <c r="AB68" s="37" t="s">
        <v>79</v>
      </c>
      <c r="AC68" s="37" t="s">
        <v>80</v>
      </c>
      <c r="AD68" s="37" t="s">
        <v>81</v>
      </c>
      <c r="AE68" s="38" t="s">
        <v>82</v>
      </c>
      <c r="AF68" s="34" t="s">
        <v>78</v>
      </c>
      <c r="AG68" s="36" t="s">
        <v>78</v>
      </c>
      <c r="AH68" s="37" t="s">
        <v>78</v>
      </c>
      <c r="AI68" s="35" t="s">
        <v>79</v>
      </c>
      <c r="AJ68" s="37" t="s">
        <v>79</v>
      </c>
      <c r="AK68" s="37" t="s">
        <v>79</v>
      </c>
      <c r="AL68" s="37" t="s">
        <v>80</v>
      </c>
      <c r="AM68" s="37" t="s">
        <v>81</v>
      </c>
      <c r="AN68" s="38" t="s">
        <v>82</v>
      </c>
    </row>
    <row r="69" spans="1:40" s="93" customFormat="1" ht="12.75" customHeight="1" thickBot="1">
      <c r="A69" s="286"/>
      <c r="B69" s="144"/>
      <c r="C69" s="286"/>
      <c r="D69" s="145"/>
      <c r="E69" s="39" t="s">
        <v>83</v>
      </c>
      <c r="F69" s="41" t="s">
        <v>84</v>
      </c>
      <c r="G69" s="42" t="s">
        <v>85</v>
      </c>
      <c r="H69" s="40" t="s">
        <v>83</v>
      </c>
      <c r="I69" s="43" t="s">
        <v>85</v>
      </c>
      <c r="J69" s="42" t="s">
        <v>85</v>
      </c>
      <c r="K69" s="42" t="s">
        <v>86</v>
      </c>
      <c r="L69" s="42" t="s">
        <v>87</v>
      </c>
      <c r="M69" s="44" t="s">
        <v>86</v>
      </c>
      <c r="N69" s="39" t="s">
        <v>83</v>
      </c>
      <c r="O69" s="41" t="s">
        <v>84</v>
      </c>
      <c r="P69" s="42" t="s">
        <v>85</v>
      </c>
      <c r="Q69" s="40" t="s">
        <v>83</v>
      </c>
      <c r="R69" s="43" t="s">
        <v>85</v>
      </c>
      <c r="S69" s="42" t="s">
        <v>85</v>
      </c>
      <c r="T69" s="42" t="s">
        <v>86</v>
      </c>
      <c r="U69" s="42" t="s">
        <v>87</v>
      </c>
      <c r="V69" s="44" t="s">
        <v>86</v>
      </c>
      <c r="W69" s="39" t="s">
        <v>83</v>
      </c>
      <c r="X69" s="41" t="s">
        <v>84</v>
      </c>
      <c r="Y69" s="42" t="s">
        <v>85</v>
      </c>
      <c r="Z69" s="40" t="s">
        <v>83</v>
      </c>
      <c r="AA69" s="43" t="s">
        <v>85</v>
      </c>
      <c r="AB69" s="42" t="s">
        <v>85</v>
      </c>
      <c r="AC69" s="42" t="s">
        <v>86</v>
      </c>
      <c r="AD69" s="42" t="s">
        <v>87</v>
      </c>
      <c r="AE69" s="44" t="s">
        <v>86</v>
      </c>
      <c r="AF69" s="39" t="s">
        <v>83</v>
      </c>
      <c r="AG69" s="41" t="s">
        <v>84</v>
      </c>
      <c r="AH69" s="42" t="s">
        <v>85</v>
      </c>
      <c r="AI69" s="40" t="s">
        <v>83</v>
      </c>
      <c r="AJ69" s="43" t="s">
        <v>85</v>
      </c>
      <c r="AK69" s="42" t="s">
        <v>85</v>
      </c>
      <c r="AL69" s="42" t="s">
        <v>86</v>
      </c>
      <c r="AM69" s="42" t="s">
        <v>87</v>
      </c>
      <c r="AN69" s="44" t="s">
        <v>86</v>
      </c>
    </row>
    <row r="70" spans="1:61" s="93" customFormat="1" ht="12.75" customHeight="1" thickBot="1">
      <c r="A70" s="286"/>
      <c r="B70" s="144"/>
      <c r="C70" s="286"/>
      <c r="D70" s="145"/>
      <c r="E70" s="39" t="s">
        <v>23</v>
      </c>
      <c r="F70" s="46" t="s">
        <v>88</v>
      </c>
      <c r="G70" s="47" t="s">
        <v>23</v>
      </c>
      <c r="H70" s="45" t="s">
        <v>60</v>
      </c>
      <c r="I70" s="47" t="s">
        <v>23</v>
      </c>
      <c r="J70" s="47" t="s">
        <v>60</v>
      </c>
      <c r="K70" s="47" t="s">
        <v>89</v>
      </c>
      <c r="L70" s="47" t="s">
        <v>49</v>
      </c>
      <c r="M70" s="48" t="s">
        <v>31</v>
      </c>
      <c r="N70" s="39" t="s">
        <v>23</v>
      </c>
      <c r="O70" s="49" t="s">
        <v>88</v>
      </c>
      <c r="P70" s="47" t="s">
        <v>23</v>
      </c>
      <c r="Q70" s="45" t="s">
        <v>60</v>
      </c>
      <c r="R70" s="47" t="s">
        <v>23</v>
      </c>
      <c r="S70" s="47" t="s">
        <v>60</v>
      </c>
      <c r="T70" s="47" t="s">
        <v>89</v>
      </c>
      <c r="U70" s="47" t="s">
        <v>49</v>
      </c>
      <c r="V70" s="48" t="s">
        <v>31</v>
      </c>
      <c r="W70" s="39" t="s">
        <v>23</v>
      </c>
      <c r="X70" s="49" t="s">
        <v>88</v>
      </c>
      <c r="Y70" s="47" t="s">
        <v>23</v>
      </c>
      <c r="Z70" s="45" t="s">
        <v>60</v>
      </c>
      <c r="AA70" s="47" t="s">
        <v>23</v>
      </c>
      <c r="AB70" s="47" t="s">
        <v>60</v>
      </c>
      <c r="AC70" s="47" t="s">
        <v>89</v>
      </c>
      <c r="AD70" s="47" t="s">
        <v>49</v>
      </c>
      <c r="AE70" s="48" t="s">
        <v>31</v>
      </c>
      <c r="AF70" s="39" t="s">
        <v>23</v>
      </c>
      <c r="AG70" s="49" t="s">
        <v>88</v>
      </c>
      <c r="AH70" s="47" t="s">
        <v>23</v>
      </c>
      <c r="AI70" s="45" t="s">
        <v>60</v>
      </c>
      <c r="AJ70" s="47" t="s">
        <v>23</v>
      </c>
      <c r="AK70" s="47" t="s">
        <v>60</v>
      </c>
      <c r="AL70" s="47" t="s">
        <v>89</v>
      </c>
      <c r="AM70" s="47" t="s">
        <v>49</v>
      </c>
      <c r="AN70" s="48" t="s">
        <v>31</v>
      </c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</row>
    <row r="71" spans="1:61" s="93" customFormat="1" ht="12.75" customHeight="1" thickBot="1">
      <c r="A71" s="4" t="s">
        <v>90</v>
      </c>
      <c r="B71" s="384"/>
      <c r="C71" s="5"/>
      <c r="D71" s="10"/>
      <c r="E71" s="323">
        <f>M18</f>
        <v>0.5</v>
      </c>
      <c r="F71" s="324" t="s">
        <v>91</v>
      </c>
      <c r="G71" s="325"/>
      <c r="H71" s="325"/>
      <c r="I71" s="326"/>
      <c r="J71" s="327"/>
      <c r="K71" s="328"/>
      <c r="L71" s="328"/>
      <c r="M71" s="329"/>
      <c r="N71" s="330">
        <f>V18</f>
        <v>1</v>
      </c>
      <c r="O71" s="331" t="s">
        <v>91</v>
      </c>
      <c r="P71" s="332"/>
      <c r="Q71" s="332"/>
      <c r="R71" s="327"/>
      <c r="S71" s="327"/>
      <c r="T71" s="328"/>
      <c r="U71" s="328"/>
      <c r="V71" s="333"/>
      <c r="W71" s="330">
        <f>AE18</f>
        <v>2</v>
      </c>
      <c r="X71" s="331" t="s">
        <v>91</v>
      </c>
      <c r="Y71" s="334"/>
      <c r="Z71" s="334"/>
      <c r="AA71" s="327"/>
      <c r="AB71" s="327"/>
      <c r="AC71" s="328"/>
      <c r="AD71" s="328"/>
      <c r="AE71" s="333"/>
      <c r="AF71" s="330">
        <f>AN18</f>
        <v>0</v>
      </c>
      <c r="AG71" s="331" t="s">
        <v>91</v>
      </c>
      <c r="AH71" s="334"/>
      <c r="AI71" s="334"/>
      <c r="AJ71" s="327"/>
      <c r="AK71" s="327"/>
      <c r="AL71" s="328"/>
      <c r="AM71" s="328"/>
      <c r="AN71" s="329"/>
      <c r="AP71" s="375">
        <f>E71</f>
        <v>0.5</v>
      </c>
      <c r="AQ71" s="376">
        <f>N71</f>
        <v>1</v>
      </c>
      <c r="AR71" s="376">
        <f>W71</f>
        <v>2</v>
      </c>
      <c r="AS71" s="377">
        <f>AF71</f>
        <v>0</v>
      </c>
      <c r="AU71" s="668">
        <f>IF(E71=0,"-",E71)</f>
        <v>0.5</v>
      </c>
      <c r="AV71" s="669"/>
      <c r="AW71" s="669"/>
      <c r="AX71" s="669"/>
      <c r="AY71" s="670">
        <f>IF(N71=0,"-",N71)</f>
        <v>1</v>
      </c>
      <c r="AZ71" s="669"/>
      <c r="BA71" s="669"/>
      <c r="BB71" s="669"/>
      <c r="BC71" s="670">
        <f>IF(W71=0,"-",W71)</f>
        <v>2</v>
      </c>
      <c r="BD71" s="669"/>
      <c r="BE71" s="669"/>
      <c r="BF71" s="669"/>
      <c r="BG71" s="670">
        <f>IF(A71=0,"-",AF71)</f>
        <v>0</v>
      </c>
      <c r="BH71" s="669"/>
      <c r="BI71" s="671"/>
    </row>
    <row r="72" spans="1:61" s="103" customFormat="1" ht="12.75" customHeight="1">
      <c r="A72" s="18" t="s">
        <v>92</v>
      </c>
      <c r="B72" s="19"/>
      <c r="C72" s="30"/>
      <c r="D72" s="31"/>
      <c r="E72" s="277"/>
      <c r="F72" s="86"/>
      <c r="G72" s="87">
        <v>1.1068</v>
      </c>
      <c r="H72" s="370"/>
      <c r="I72" s="73">
        <f>IF(OR(G72=0,$M$18=0),0,G72-$G$72)</f>
        <v>0</v>
      </c>
      <c r="J72" s="73">
        <f>IF(OR(G72=0,$M$18=0),0,100*I72/$M$29)</f>
        <v>0</v>
      </c>
      <c r="K72" s="88"/>
      <c r="L72" s="88"/>
      <c r="M72" s="89"/>
      <c r="N72" s="277"/>
      <c r="O72" s="86"/>
      <c r="P72" s="87">
        <v>1.1945</v>
      </c>
      <c r="Q72" s="370"/>
      <c r="R72" s="73">
        <f>IF(OR(P72=0,$V$18=0),0,P72-$P$72)</f>
        <v>0</v>
      </c>
      <c r="S72" s="73">
        <f>IF(OR(P72=0,$V$18=0),0,100*R72/$V$29)</f>
        <v>0</v>
      </c>
      <c r="T72" s="88"/>
      <c r="U72" s="88"/>
      <c r="V72" s="88"/>
      <c r="W72" s="277"/>
      <c r="X72" s="86"/>
      <c r="Y72" s="87">
        <v>1.2061</v>
      </c>
      <c r="Z72" s="370"/>
      <c r="AA72" s="73">
        <f>IF(OR(Y72=0,$AE$18=0),0,Y72-$Y$72)</f>
        <v>0</v>
      </c>
      <c r="AB72" s="73">
        <f>IF(OR(Y72=0,$AE$18=0),0,100*AA72/$AE$29)</f>
        <v>0</v>
      </c>
      <c r="AC72" s="88"/>
      <c r="AD72" s="88"/>
      <c r="AE72" s="88"/>
      <c r="AF72" s="277"/>
      <c r="AG72" s="86"/>
      <c r="AH72" s="87"/>
      <c r="AI72" s="370"/>
      <c r="AJ72" s="73">
        <f>IF(OR(AH72=0,$AE$18=0),0,AH72-$Y$72)</f>
        <v>0</v>
      </c>
      <c r="AK72" s="73">
        <f>IF(OR(AH72=0,$AE$18=0),0,100*AJ72/$AE$29)</f>
        <v>0</v>
      </c>
      <c r="AL72" s="88"/>
      <c r="AM72" s="88"/>
      <c r="AN72" s="89"/>
      <c r="AO72" s="236"/>
      <c r="AP72" s="269"/>
      <c r="AQ72" s="270"/>
      <c r="AR72" s="270"/>
      <c r="AS72" s="120"/>
      <c r="AU72" s="525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</row>
    <row r="73" spans="1:61" s="103" customFormat="1" ht="12.75" customHeight="1" thickBot="1">
      <c r="A73" s="24" t="s">
        <v>93</v>
      </c>
      <c r="B73" s="25"/>
      <c r="C73" s="32"/>
      <c r="D73" s="33"/>
      <c r="E73" s="303"/>
      <c r="F73" s="304"/>
      <c r="G73" s="72">
        <v>1.1857</v>
      </c>
      <c r="H73" s="370"/>
      <c r="I73" s="73">
        <f>IF(OR(G73=0,$M$18=0),0,G73-$G$72)</f>
        <v>0.07889999999999997</v>
      </c>
      <c r="J73" s="73">
        <f>IF(OR(G73=0,$M$18=0),0,100*I73/$M$29)</f>
        <v>3.9449999999999985</v>
      </c>
      <c r="K73" s="88"/>
      <c r="L73" s="88"/>
      <c r="M73" s="89"/>
      <c r="N73" s="303"/>
      <c r="O73" s="304"/>
      <c r="P73" s="87">
        <v>1.1583</v>
      </c>
      <c r="Q73" s="370"/>
      <c r="R73" s="73">
        <f>IF(OR(P73=0,$V$18=0),0,P73-$P$72)</f>
        <v>-0.03619999999999979</v>
      </c>
      <c r="S73" s="73">
        <f>IF(OR(P72=0,$V$18=0),0,100*R73/$V$29)</f>
        <v>-1.8099999999999894</v>
      </c>
      <c r="T73" s="88"/>
      <c r="U73" s="88"/>
      <c r="V73" s="88"/>
      <c r="W73" s="303"/>
      <c r="X73" s="304"/>
      <c r="Y73" s="87">
        <v>1.1478</v>
      </c>
      <c r="Z73" s="370"/>
      <c r="AA73" s="73">
        <f>IF(OR(Y73=0,$AE$18=0),0,Y73-$Y$72)</f>
        <v>-0.05830000000000002</v>
      </c>
      <c r="AB73" s="73">
        <f>IF(OR(Y73=0,$AE$18=0),0,100*AA73/$AE$29)</f>
        <v>-2.915000000000001</v>
      </c>
      <c r="AC73" s="88"/>
      <c r="AD73" s="88"/>
      <c r="AE73" s="88"/>
      <c r="AF73" s="303"/>
      <c r="AG73" s="304"/>
      <c r="AH73" s="87"/>
      <c r="AI73" s="370"/>
      <c r="AJ73" s="73">
        <f>IF(OR(AH73=0,$AE$18=0),0,AH73-$Y$72)</f>
        <v>0</v>
      </c>
      <c r="AK73" s="73">
        <f>IF(OR(AH73=0,$AE$18=0),0,100*AJ73/$AE$29)</f>
        <v>0</v>
      </c>
      <c r="AL73" s="88"/>
      <c r="AM73" s="88"/>
      <c r="AN73" s="89"/>
      <c r="AO73" s="236"/>
      <c r="AP73" s="291"/>
      <c r="AQ73" s="292"/>
      <c r="AR73" s="292"/>
      <c r="AS73" s="293"/>
      <c r="AU73" s="525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</row>
    <row r="74" spans="1:61" s="237" customFormat="1" ht="12.75" customHeight="1">
      <c r="A74" s="91"/>
      <c r="B74" s="286"/>
      <c r="C74" s="92"/>
      <c r="D74" s="286"/>
      <c r="E74" s="278">
        <v>0</v>
      </c>
      <c r="F74" s="76">
        <v>0</v>
      </c>
      <c r="G74" s="79">
        <v>1.1832</v>
      </c>
      <c r="H74" s="71">
        <f>IF(OR(E74=0,$M$18=0),0,100*E74/$M$30)</f>
        <v>0</v>
      </c>
      <c r="I74" s="73">
        <f>IF(OR(E74=0,$M$18=0),0,G74-$G$74)</f>
        <v>0</v>
      </c>
      <c r="J74" s="73">
        <f>IF(OR(E74=0,$M$18=0),0,100*I74/$M$29)</f>
        <v>0</v>
      </c>
      <c r="K74" s="74">
        <f>IF(OR(E74=0,$M$18=0),0,$M$4*(F74-$F$74))</f>
        <v>0</v>
      </c>
      <c r="L74" s="74">
        <v>36</v>
      </c>
      <c r="M74" s="75">
        <f>IF(OR(E74=0,$M$18=0),0,K74/L74)</f>
        <v>0</v>
      </c>
      <c r="N74" s="279">
        <v>0</v>
      </c>
      <c r="O74" s="76">
        <v>0</v>
      </c>
      <c r="P74" s="72">
        <v>1.1551</v>
      </c>
      <c r="Q74" s="71">
        <f>IF(OR(N74=0,$V$18=0),0,100*N74/$V$30)</f>
        <v>0</v>
      </c>
      <c r="R74" s="73">
        <f>IF(OR(N74=0,$V$18=0),0,P74-$P$74)</f>
        <v>0</v>
      </c>
      <c r="S74" s="73">
        <f>IF(OR(N74=0,$V$18=0),0,100*R74/$V$29)</f>
        <v>0</v>
      </c>
      <c r="T74" s="77">
        <f>IF(OR(N74=0,$V$18=0),0,$M$4*(O74-$O$74))</f>
        <v>0</v>
      </c>
      <c r="U74" s="77">
        <v>36</v>
      </c>
      <c r="V74" s="78">
        <f>IF(OR(N74=0,$V$18=0),0,T74/U74)</f>
        <v>0</v>
      </c>
      <c r="W74" s="302">
        <v>0</v>
      </c>
      <c r="X74" s="76">
        <v>0</v>
      </c>
      <c r="Y74" s="72">
        <v>1.1421</v>
      </c>
      <c r="Z74" s="71">
        <f>IF(OR(W74=0,$AE$18=0),0,100*W74/$AE$30)</f>
        <v>0</v>
      </c>
      <c r="AA74" s="73">
        <f>IF(OR(W74=0,$AE$18=0),0,Y74-$Y$74)</f>
        <v>0</v>
      </c>
      <c r="AB74" s="73">
        <f>IF(OR(W74=0,$AE$18=0),0,100*AA74/$AE$29)</f>
        <v>0</v>
      </c>
      <c r="AC74" s="77">
        <f>IF(OR(W74=0,$AE$18=0),0,$M$4*(X74-$X$74))</f>
        <v>0</v>
      </c>
      <c r="AD74" s="77">
        <v>36</v>
      </c>
      <c r="AE74" s="78"/>
      <c r="AF74" s="279">
        <v>0</v>
      </c>
      <c r="AG74" s="76"/>
      <c r="AH74" s="72"/>
      <c r="AI74" s="71">
        <f>IF(OR(AF74=0,$AE$18=0),0,100*AF74/$AE$30)</f>
        <v>0</v>
      </c>
      <c r="AJ74" s="73">
        <f>IF(OR(AF74=0,$AE$18=0),0,AH74-$Y$74)</f>
        <v>0</v>
      </c>
      <c r="AK74" s="73">
        <f>IF(OR(AF74=0,$AE$18=0),0,100*AJ74/$AE$29)</f>
        <v>0</v>
      </c>
      <c r="AL74" s="77">
        <f>IF(OR(AF74=0,$AE$18=0),0,$M$4*(AG74-$X$74))</f>
        <v>0</v>
      </c>
      <c r="AM74" s="77">
        <v>36</v>
      </c>
      <c r="AN74" s="78"/>
      <c r="AP74" s="271">
        <f aca="true" t="shared" si="0" ref="AP74:AP107">IF(AND(H74&lt;=10,M74=MAX($M$74:$M$107)),M74,VLOOKUP(10,$F$74:$M$107,8))</f>
        <v>0.523611111111111</v>
      </c>
      <c r="AQ74" s="272">
        <f aca="true" t="shared" si="1" ref="AQ74:AQ107">IF(AND(Q74&lt;10,V74=MAX($V$74:$V$107)),V74,VLOOKUP(10,$O$74:$V$107,8))</f>
        <v>0.938888888888889</v>
      </c>
      <c r="AR74" s="272">
        <f aca="true" t="shared" si="2" ref="AR74:AR107">IF(AND(Z74&lt;10,AE74=MAX($AE$74:$AE$107)),AE74,VLOOKUP(10,$X$74:$AE$107,8))</f>
        <v>1.6394444444444445</v>
      </c>
      <c r="AS74" s="273">
        <f aca="true" t="shared" si="3" ref="AS74:AS107">IF(AND(AI74&lt;10,AN74=MAX($AN$74:$AN$107)),AN74,VLOOKUP(10,$AG$74:$AN$107,8))</f>
        <v>0</v>
      </c>
      <c r="AU74" s="674">
        <f>IF(H75=0,"-",H74)</f>
        <v>0</v>
      </c>
      <c r="AV74" s="675">
        <f>IF(J75=0,"-",J74)</f>
        <v>0</v>
      </c>
      <c r="AW74" s="676">
        <f>IF(M75=0,"-",M74)</f>
        <v>0</v>
      </c>
      <c r="AX74" s="672"/>
      <c r="AY74" s="676">
        <f>IF(Q75=0,"-",Q74)</f>
        <v>0</v>
      </c>
      <c r="AZ74" s="675" t="str">
        <f>IF(S75=0,"-",S74)</f>
        <v>-</v>
      </c>
      <c r="BA74" s="676">
        <f>IF(V75=0,"-",V74)</f>
        <v>0</v>
      </c>
      <c r="BB74" s="672"/>
      <c r="BC74" s="676">
        <f>IF(Z75=0,"-",Z74)</f>
        <v>0</v>
      </c>
      <c r="BD74" s="675" t="str">
        <f>IF(AB75=0,"-",AB74)</f>
        <v>-</v>
      </c>
      <c r="BE74" s="676">
        <f>IF(AE75=0,"-",AE74)</f>
        <v>0</v>
      </c>
      <c r="BF74" s="672"/>
      <c r="BG74" s="676">
        <f>IF(AI75=0,"-",AI74)</f>
        <v>0</v>
      </c>
      <c r="BH74" s="675">
        <f>IF(AK75=0,"-",AK74)</f>
        <v>0</v>
      </c>
      <c r="BI74" s="522" t="str">
        <f>IF(AN75=0,"-",AN74)</f>
        <v>-</v>
      </c>
    </row>
    <row r="75" spans="1:61" s="237" customFormat="1" ht="12.75" customHeight="1">
      <c r="A75" s="91"/>
      <c r="B75" s="286"/>
      <c r="C75" s="92"/>
      <c r="D75" s="286"/>
      <c r="E75" s="278">
        <v>0.003</v>
      </c>
      <c r="F75" s="76">
        <v>0.019</v>
      </c>
      <c r="G75" s="79">
        <v>1.1826</v>
      </c>
      <c r="H75" s="71">
        <f>IF(OR(E75=0,$M$18=0),H74,100*E75/$M$30)</f>
        <v>0.049999999999999996</v>
      </c>
      <c r="I75" s="73">
        <f aca="true" t="shared" si="4" ref="I75:I107">IF(OR(E75=0,$M$18=0),I74,G75-$G$74)</f>
        <v>-0.0005999999999999339</v>
      </c>
      <c r="J75" s="73">
        <f>IF(OR(E75=0,$M$18=0),J74,100*I75/$M$29)</f>
        <v>-0.029999999999996696</v>
      </c>
      <c r="K75" s="74">
        <f aca="true" t="shared" si="5" ref="K75:K107">IF(OR(E75=0,$M$18=0),K74,$M$4*(F75-$F$74))</f>
        <v>2.4699999999999998</v>
      </c>
      <c r="L75" s="74">
        <v>36</v>
      </c>
      <c r="M75" s="75">
        <f>IF(OR(E75=0,$M$18=0),M74,K75/L75)</f>
        <v>0.06861111111111111</v>
      </c>
      <c r="N75" s="279">
        <v>0.003</v>
      </c>
      <c r="O75" s="76">
        <v>0.013</v>
      </c>
      <c r="P75" s="79">
        <v>1.1551</v>
      </c>
      <c r="Q75" s="71">
        <f>IF(OR(N75=0,$V$18=0),Q74,100*N75/$V$30)</f>
        <v>0.049999999999999996</v>
      </c>
      <c r="R75" s="73">
        <f>IF(OR(N75=0,$V$18=0),R74,P75-$P$74)</f>
        <v>0</v>
      </c>
      <c r="S75" s="73">
        <f>IF(OR(N75=0,$V$18=0),S74,100*R75/$V$29)</f>
        <v>0</v>
      </c>
      <c r="T75" s="77">
        <f aca="true" t="shared" si="6" ref="T75:T107">IF(OR(N75=0,$V$18=0),T74,$M$4*(O75-$O$74))</f>
        <v>1.69</v>
      </c>
      <c r="U75" s="77">
        <v>36</v>
      </c>
      <c r="V75" s="78">
        <f>IF(OR(N75=0,$V$18=0),V74,T75/U75)</f>
        <v>0.04694444444444444</v>
      </c>
      <c r="W75" s="279">
        <v>0.003</v>
      </c>
      <c r="X75" s="76">
        <v>0.12</v>
      </c>
      <c r="Y75" s="79">
        <v>1.1421</v>
      </c>
      <c r="Z75" s="71">
        <f>IF(OR(W75=0,$AE$18=0),Z74,100*W75/$AE$30)</f>
        <v>0.049999999999999996</v>
      </c>
      <c r="AA75" s="73">
        <f>IF(OR(W75=0,$AE$18=0),AA74,Y75-$Y$74)</f>
        <v>0</v>
      </c>
      <c r="AB75" s="73">
        <f>IF(OR(W75=0,$AE$18=0),AB74,100*AA75/$AE$29)</f>
        <v>0</v>
      </c>
      <c r="AC75" s="77">
        <f aca="true" t="shared" si="7" ref="AC75:AC107">IF(OR(W75=0,$AE$18=0),AC74,$M$4*(X75-$X$74))</f>
        <v>15.6</v>
      </c>
      <c r="AD75" s="77">
        <v>36</v>
      </c>
      <c r="AE75" s="78">
        <f>IF(OR(W75=0,$AE$18=0),AE74,AC75/AD75)</f>
        <v>0.43333333333333335</v>
      </c>
      <c r="AF75" s="279">
        <v>0.003</v>
      </c>
      <c r="AG75" s="76"/>
      <c r="AH75" s="79"/>
      <c r="AI75" s="71">
        <f>IF(OR(AF75=0,$AE$18=0),AI74,100*AF75/$AE$30)</f>
        <v>0.049999999999999996</v>
      </c>
      <c r="AJ75" s="73">
        <f>IF(OR(AF75=0,$AE$18=0),AJ74,AH75-$Y$74)</f>
        <v>-1.1421</v>
      </c>
      <c r="AK75" s="73">
        <f>IF(OR(AF75=0,$AE$18=0),AK74,100*AJ75/$AE$29)</f>
        <v>-57.105</v>
      </c>
      <c r="AL75" s="77">
        <f aca="true" t="shared" si="8" ref="AL75:AL107">IF(OR(AF75=0,$AE$18=0),AL74,$M$4*(AG75-$X$74))</f>
        <v>0</v>
      </c>
      <c r="AM75" s="77">
        <v>36</v>
      </c>
      <c r="AN75" s="78">
        <f>IF(OR(AF75=0,$AE$18=0),AN74,AL75/AM75)</f>
        <v>0</v>
      </c>
      <c r="AP75" s="271">
        <f t="shared" si="0"/>
        <v>0.523611111111111</v>
      </c>
      <c r="AQ75" s="272">
        <f t="shared" si="1"/>
        <v>0.938888888888889</v>
      </c>
      <c r="AR75" s="272">
        <f t="shared" si="2"/>
        <v>1.6394444444444445</v>
      </c>
      <c r="AS75" s="273">
        <f t="shared" si="3"/>
        <v>0</v>
      </c>
      <c r="AU75" s="674">
        <f>IF(H75=0,"-",H75)</f>
        <v>0.049999999999999996</v>
      </c>
      <c r="AV75" s="675">
        <f>IF(J75=0,"-",J75)</f>
        <v>-0.029999999999996696</v>
      </c>
      <c r="AW75" s="676">
        <f>IF(M75=0,"-",M75)</f>
        <v>0.06861111111111111</v>
      </c>
      <c r="AX75" s="672"/>
      <c r="AY75" s="676">
        <f>IF(Q75=0,"-",Q75)</f>
        <v>0.049999999999999996</v>
      </c>
      <c r="AZ75" s="675" t="str">
        <f>IF(S75=0,"-",S75)</f>
        <v>-</v>
      </c>
      <c r="BA75" s="676">
        <f>IF(V75=0,"-",V75)</f>
        <v>0.04694444444444444</v>
      </c>
      <c r="BB75" s="672"/>
      <c r="BC75" s="676">
        <f>IF(Z75=0,"-",Z75)</f>
        <v>0.049999999999999996</v>
      </c>
      <c r="BD75" s="675" t="str">
        <f>IF(AB75=0,"-",AB75)</f>
        <v>-</v>
      </c>
      <c r="BE75" s="676">
        <f>IF(AE75=0,"-",AE75)</f>
        <v>0.43333333333333335</v>
      </c>
      <c r="BF75" s="672"/>
      <c r="BG75" s="676">
        <f>IF(AI75=0,"-",AI75)</f>
        <v>0.049999999999999996</v>
      </c>
      <c r="BH75" s="675">
        <f>IF(AK75=0,"-",AK75)</f>
        <v>-57.105</v>
      </c>
      <c r="BI75" s="522" t="str">
        <f>IF(AN75=0,"-",AN75)</f>
        <v>-</v>
      </c>
    </row>
    <row r="76" spans="1:61" s="237" customFormat="1" ht="12.75" customHeight="1">
      <c r="A76" s="91"/>
      <c r="B76" s="286"/>
      <c r="C76" s="92"/>
      <c r="D76" s="286"/>
      <c r="E76" s="278">
        <v>0.006</v>
      </c>
      <c r="F76" s="76">
        <v>0.04</v>
      </c>
      <c r="G76" s="79">
        <v>1.1829</v>
      </c>
      <c r="H76" s="71">
        <f aca="true" t="shared" si="9" ref="H76:H91">IF(OR(E76=0,$M$18=0),H75,100*E76/$M$30)</f>
        <v>0.09999999999999999</v>
      </c>
      <c r="I76" s="73">
        <f t="shared" si="4"/>
        <v>-0.00029999999999996696</v>
      </c>
      <c r="J76" s="73">
        <f aca="true" t="shared" si="10" ref="J76:J91">IF(OR(E76=0,$M$18=0),J75,100*I76/$M$29)</f>
        <v>-0.014999999999998348</v>
      </c>
      <c r="K76" s="74">
        <f t="shared" si="5"/>
        <v>5.2</v>
      </c>
      <c r="L76" s="74">
        <v>36</v>
      </c>
      <c r="M76" s="75">
        <f aca="true" t="shared" si="11" ref="M76:M91">IF(OR(E76=0,$M$18=0),M75,K76/L76)</f>
        <v>0.14444444444444446</v>
      </c>
      <c r="N76" s="279">
        <v>0.006</v>
      </c>
      <c r="O76" s="76">
        <v>0.036</v>
      </c>
      <c r="P76" s="79">
        <v>1.1551</v>
      </c>
      <c r="Q76" s="71">
        <f aca="true" t="shared" si="12" ref="Q76:Q91">IF(OR(N76=0,$V$18=0),Q75,100*N76/$V$30)</f>
        <v>0.09999999999999999</v>
      </c>
      <c r="R76" s="73">
        <f aca="true" t="shared" si="13" ref="R76:R91">IF(OR(N76=0,$V$18=0),R75,P76-$P$74)</f>
        <v>0</v>
      </c>
      <c r="S76" s="73">
        <f aca="true" t="shared" si="14" ref="S76:S91">IF(OR(N76=0,$V$18=0),S75,100*R76/$V$29)</f>
        <v>0</v>
      </c>
      <c r="T76" s="77">
        <f t="shared" si="6"/>
        <v>4.68</v>
      </c>
      <c r="U76" s="77">
        <v>36</v>
      </c>
      <c r="V76" s="78">
        <f aca="true" t="shared" si="15" ref="V76:V91">IF(OR(N76=0,$V$18=0),V75,T76/U76)</f>
        <v>0.13</v>
      </c>
      <c r="W76" s="279">
        <v>0.006</v>
      </c>
      <c r="X76" s="76">
        <v>0.142</v>
      </c>
      <c r="Y76" s="79">
        <v>1.1421</v>
      </c>
      <c r="Z76" s="71">
        <f aca="true" t="shared" si="16" ref="Z76:Z91">IF(OR(W76=0,$AE$18=0),Z75,100*W76/$AE$30)</f>
        <v>0.09999999999999999</v>
      </c>
      <c r="AA76" s="73">
        <f aca="true" t="shared" si="17" ref="AA76:AA91">IF(OR(W76=0,$AE$18=0),AA75,Y76-$Y$74)</f>
        <v>0</v>
      </c>
      <c r="AB76" s="73">
        <f aca="true" t="shared" si="18" ref="AB76:AB91">IF(OR(W76=0,$AE$18=0),AB75,100*AA76/$AE$29)</f>
        <v>0</v>
      </c>
      <c r="AC76" s="77">
        <f t="shared" si="7"/>
        <v>18.459999999999997</v>
      </c>
      <c r="AD76" s="77">
        <v>36</v>
      </c>
      <c r="AE76" s="78">
        <f aca="true" t="shared" si="19" ref="AE76:AE91">IF(OR(W76=0,$AE$18=0),AE75,AC76/AD76)</f>
        <v>0.5127777777777777</v>
      </c>
      <c r="AF76" s="279">
        <v>0.006</v>
      </c>
      <c r="AG76" s="76"/>
      <c r="AH76" s="79"/>
      <c r="AI76" s="71">
        <f aca="true" t="shared" si="20" ref="AI76:AI107">IF(OR(AF76=0,$AE$18=0),AI75,100*AF76/$AE$30)</f>
        <v>0.09999999999999999</v>
      </c>
      <c r="AJ76" s="73">
        <f aca="true" t="shared" si="21" ref="AJ76:AJ107">IF(OR(AF76=0,$AE$18=0),AJ75,AH76-$Y$74)</f>
        <v>-1.1421</v>
      </c>
      <c r="AK76" s="73">
        <f aca="true" t="shared" si="22" ref="AK76:AK107">IF(OR(AF76=0,$AE$18=0),AK75,100*AJ76/$AE$29)</f>
        <v>-57.105</v>
      </c>
      <c r="AL76" s="77">
        <f t="shared" si="8"/>
        <v>0</v>
      </c>
      <c r="AM76" s="77">
        <v>36</v>
      </c>
      <c r="AN76" s="78">
        <f aca="true" t="shared" si="23" ref="AN76:AN107">IF(OR(AF76=0,$AE$18=0),AN75,AL76/AM76)</f>
        <v>0</v>
      </c>
      <c r="AP76" s="271">
        <f t="shared" si="0"/>
        <v>0.523611111111111</v>
      </c>
      <c r="AQ76" s="272">
        <f t="shared" si="1"/>
        <v>0.938888888888889</v>
      </c>
      <c r="AR76" s="272">
        <f t="shared" si="2"/>
        <v>1.6394444444444445</v>
      </c>
      <c r="AS76" s="273">
        <f t="shared" si="3"/>
        <v>0</v>
      </c>
      <c r="AU76" s="674">
        <f aca="true" t="shared" si="24" ref="AU76:AU91">IF(H76=0,"-",H76)</f>
        <v>0.09999999999999999</v>
      </c>
      <c r="AV76" s="675">
        <f aca="true" t="shared" si="25" ref="AV76:AV91">IF(J76=0,"-",J76)</f>
        <v>-0.014999999999998348</v>
      </c>
      <c r="AW76" s="676">
        <f aca="true" t="shared" si="26" ref="AW76:AW91">IF(M76=0,"-",M76)</f>
        <v>0.14444444444444446</v>
      </c>
      <c r="AX76" s="672"/>
      <c r="AY76" s="676">
        <f aca="true" t="shared" si="27" ref="AY76:AY91">IF(Q76=0,"-",Q76)</f>
        <v>0.09999999999999999</v>
      </c>
      <c r="AZ76" s="675" t="str">
        <f aca="true" t="shared" si="28" ref="AZ76:AZ91">IF(S76=0,"-",S76)</f>
        <v>-</v>
      </c>
      <c r="BA76" s="676">
        <f aca="true" t="shared" si="29" ref="BA76:BA91">IF(V76=0,"-",V76)</f>
        <v>0.13</v>
      </c>
      <c r="BB76" s="672"/>
      <c r="BC76" s="676">
        <f aca="true" t="shared" si="30" ref="BC76:BC91">IF(Z76=0,"-",Z76)</f>
        <v>0.09999999999999999</v>
      </c>
      <c r="BD76" s="675" t="str">
        <f aca="true" t="shared" si="31" ref="BD76:BD91">IF(AB76=0,"-",AB76)</f>
        <v>-</v>
      </c>
      <c r="BE76" s="676">
        <f aca="true" t="shared" si="32" ref="BE76:BE91">IF(AE76=0,"-",AE76)</f>
        <v>0.5127777777777777</v>
      </c>
      <c r="BF76" s="672"/>
      <c r="BG76" s="676">
        <f aca="true" t="shared" si="33" ref="BG76:BG91">IF(AI76=0,"-",AI76)</f>
        <v>0.09999999999999999</v>
      </c>
      <c r="BH76" s="675">
        <f aca="true" t="shared" si="34" ref="BH76:BH91">IF(AK76=0,"-",AK76)</f>
        <v>-57.105</v>
      </c>
      <c r="BI76" s="522" t="str">
        <f aca="true" t="shared" si="35" ref="BI76:BI91">IF(AN76=0,"-",AN76)</f>
        <v>-</v>
      </c>
    </row>
    <row r="77" spans="1:61" s="237" customFormat="1" ht="12.75" customHeight="1">
      <c r="A77" s="91"/>
      <c r="B77" s="286"/>
      <c r="C77" s="92"/>
      <c r="D77" s="286"/>
      <c r="E77" s="278">
        <v>0.012</v>
      </c>
      <c r="F77" s="76">
        <v>0.059</v>
      </c>
      <c r="G77" s="79">
        <v>1.1829</v>
      </c>
      <c r="H77" s="71">
        <f t="shared" si="9"/>
        <v>0.19999999999999998</v>
      </c>
      <c r="I77" s="73">
        <f t="shared" si="4"/>
        <v>-0.00029999999999996696</v>
      </c>
      <c r="J77" s="73">
        <f t="shared" si="10"/>
        <v>-0.014999999999998348</v>
      </c>
      <c r="K77" s="74">
        <f t="shared" si="5"/>
        <v>7.67</v>
      </c>
      <c r="L77" s="74">
        <v>36</v>
      </c>
      <c r="M77" s="75">
        <f t="shared" si="11"/>
        <v>0.21305555555555555</v>
      </c>
      <c r="N77" s="279">
        <v>0.012</v>
      </c>
      <c r="O77" s="76">
        <v>0.08</v>
      </c>
      <c r="P77" s="79">
        <v>1.1551</v>
      </c>
      <c r="Q77" s="71">
        <f t="shared" si="12"/>
        <v>0.19999999999999998</v>
      </c>
      <c r="R77" s="73">
        <f t="shared" si="13"/>
        <v>0</v>
      </c>
      <c r="S77" s="73">
        <f t="shared" si="14"/>
        <v>0</v>
      </c>
      <c r="T77" s="77">
        <f t="shared" si="6"/>
        <v>10.4</v>
      </c>
      <c r="U77" s="77">
        <v>36</v>
      </c>
      <c r="V77" s="78">
        <f t="shared" si="15"/>
        <v>0.2888888888888889</v>
      </c>
      <c r="W77" s="279">
        <v>0.012</v>
      </c>
      <c r="X77" s="76">
        <v>0.2</v>
      </c>
      <c r="Y77" s="79">
        <v>1.1421</v>
      </c>
      <c r="Z77" s="71">
        <f t="shared" si="16"/>
        <v>0.19999999999999998</v>
      </c>
      <c r="AA77" s="73">
        <f t="shared" si="17"/>
        <v>0</v>
      </c>
      <c r="AB77" s="73">
        <f t="shared" si="18"/>
        <v>0</v>
      </c>
      <c r="AC77" s="77">
        <f t="shared" si="7"/>
        <v>26</v>
      </c>
      <c r="AD77" s="77">
        <v>36</v>
      </c>
      <c r="AE77" s="78">
        <f t="shared" si="19"/>
        <v>0.7222222222222222</v>
      </c>
      <c r="AF77" s="279">
        <v>0.012</v>
      </c>
      <c r="AG77" s="76"/>
      <c r="AH77" s="79"/>
      <c r="AI77" s="71">
        <f t="shared" si="20"/>
        <v>0.19999999999999998</v>
      </c>
      <c r="AJ77" s="73">
        <f t="shared" si="21"/>
        <v>-1.1421</v>
      </c>
      <c r="AK77" s="73">
        <f t="shared" si="22"/>
        <v>-57.105</v>
      </c>
      <c r="AL77" s="77">
        <f t="shared" si="8"/>
        <v>0</v>
      </c>
      <c r="AM77" s="77">
        <v>36</v>
      </c>
      <c r="AN77" s="78">
        <f t="shared" si="23"/>
        <v>0</v>
      </c>
      <c r="AP77" s="271">
        <f t="shared" si="0"/>
        <v>0.523611111111111</v>
      </c>
      <c r="AQ77" s="272">
        <f t="shared" si="1"/>
        <v>0.938888888888889</v>
      </c>
      <c r="AR77" s="272">
        <f t="shared" si="2"/>
        <v>1.6394444444444445</v>
      </c>
      <c r="AS77" s="273">
        <f t="shared" si="3"/>
        <v>0</v>
      </c>
      <c r="AU77" s="674">
        <f t="shared" si="24"/>
        <v>0.19999999999999998</v>
      </c>
      <c r="AV77" s="675">
        <f t="shared" si="25"/>
        <v>-0.014999999999998348</v>
      </c>
      <c r="AW77" s="676">
        <f t="shared" si="26"/>
        <v>0.21305555555555555</v>
      </c>
      <c r="AX77" s="672"/>
      <c r="AY77" s="676">
        <f t="shared" si="27"/>
        <v>0.19999999999999998</v>
      </c>
      <c r="AZ77" s="675" t="str">
        <f t="shared" si="28"/>
        <v>-</v>
      </c>
      <c r="BA77" s="676">
        <f t="shared" si="29"/>
        <v>0.2888888888888889</v>
      </c>
      <c r="BB77" s="672"/>
      <c r="BC77" s="676">
        <f t="shared" si="30"/>
        <v>0.19999999999999998</v>
      </c>
      <c r="BD77" s="675" t="str">
        <f t="shared" si="31"/>
        <v>-</v>
      </c>
      <c r="BE77" s="676">
        <f t="shared" si="32"/>
        <v>0.7222222222222222</v>
      </c>
      <c r="BF77" s="672"/>
      <c r="BG77" s="676">
        <f t="shared" si="33"/>
        <v>0.19999999999999998</v>
      </c>
      <c r="BH77" s="675">
        <f t="shared" si="34"/>
        <v>-57.105</v>
      </c>
      <c r="BI77" s="522" t="str">
        <f t="shared" si="35"/>
        <v>-</v>
      </c>
    </row>
    <row r="78" spans="1:61" s="237" customFormat="1" ht="12.75" customHeight="1">
      <c r="A78" s="91"/>
      <c r="B78" s="286"/>
      <c r="C78" s="92"/>
      <c r="D78" s="286"/>
      <c r="E78" s="278">
        <v>0.018</v>
      </c>
      <c r="F78" s="76">
        <v>0.082</v>
      </c>
      <c r="G78" s="79">
        <v>1.1831</v>
      </c>
      <c r="H78" s="71">
        <f t="shared" si="9"/>
        <v>0.3</v>
      </c>
      <c r="I78" s="73">
        <f t="shared" si="4"/>
        <v>-9.999999999998899E-05</v>
      </c>
      <c r="J78" s="73">
        <f t="shared" si="10"/>
        <v>-0.004999999999999449</v>
      </c>
      <c r="K78" s="74">
        <f t="shared" si="5"/>
        <v>10.66</v>
      </c>
      <c r="L78" s="74">
        <v>36</v>
      </c>
      <c r="M78" s="75">
        <f t="shared" si="11"/>
        <v>0.2961111111111111</v>
      </c>
      <c r="N78" s="279">
        <v>0.018</v>
      </c>
      <c r="O78" s="76">
        <v>0.122</v>
      </c>
      <c r="P78" s="79">
        <v>1.1551</v>
      </c>
      <c r="Q78" s="71">
        <f t="shared" si="12"/>
        <v>0.3</v>
      </c>
      <c r="R78" s="73">
        <f t="shared" si="13"/>
        <v>0</v>
      </c>
      <c r="S78" s="73">
        <f t="shared" si="14"/>
        <v>0</v>
      </c>
      <c r="T78" s="77">
        <f t="shared" si="6"/>
        <v>15.86</v>
      </c>
      <c r="U78" s="77">
        <v>36</v>
      </c>
      <c r="V78" s="78">
        <f t="shared" si="15"/>
        <v>0.44055555555555553</v>
      </c>
      <c r="W78" s="279">
        <v>0.018</v>
      </c>
      <c r="X78" s="76">
        <v>0.215</v>
      </c>
      <c r="Y78" s="79">
        <v>1.1421</v>
      </c>
      <c r="Z78" s="71">
        <f t="shared" si="16"/>
        <v>0.3</v>
      </c>
      <c r="AA78" s="73">
        <f t="shared" si="17"/>
        <v>0</v>
      </c>
      <c r="AB78" s="73">
        <f t="shared" si="18"/>
        <v>0</v>
      </c>
      <c r="AC78" s="77">
        <f t="shared" si="7"/>
        <v>27.95</v>
      </c>
      <c r="AD78" s="77">
        <v>36</v>
      </c>
      <c r="AE78" s="78">
        <f t="shared" si="19"/>
        <v>0.7763888888888889</v>
      </c>
      <c r="AF78" s="279">
        <v>0.018</v>
      </c>
      <c r="AG78" s="76"/>
      <c r="AH78" s="79"/>
      <c r="AI78" s="71">
        <f t="shared" si="20"/>
        <v>0.3</v>
      </c>
      <c r="AJ78" s="73">
        <f t="shared" si="21"/>
        <v>-1.1421</v>
      </c>
      <c r="AK78" s="73">
        <f t="shared" si="22"/>
        <v>-57.105</v>
      </c>
      <c r="AL78" s="77">
        <f t="shared" si="8"/>
        <v>0</v>
      </c>
      <c r="AM78" s="77">
        <v>36</v>
      </c>
      <c r="AN78" s="78">
        <f t="shared" si="23"/>
        <v>0</v>
      </c>
      <c r="AP78" s="271">
        <f t="shared" si="0"/>
        <v>0.523611111111111</v>
      </c>
      <c r="AQ78" s="272">
        <f t="shared" si="1"/>
        <v>0.938888888888889</v>
      </c>
      <c r="AR78" s="272">
        <f t="shared" si="2"/>
        <v>1.6394444444444445</v>
      </c>
      <c r="AS78" s="273">
        <f t="shared" si="3"/>
        <v>0</v>
      </c>
      <c r="AU78" s="674">
        <f t="shared" si="24"/>
        <v>0.3</v>
      </c>
      <c r="AV78" s="675">
        <f t="shared" si="25"/>
        <v>-0.004999999999999449</v>
      </c>
      <c r="AW78" s="676">
        <f t="shared" si="26"/>
        <v>0.2961111111111111</v>
      </c>
      <c r="AX78" s="672"/>
      <c r="AY78" s="676">
        <f t="shared" si="27"/>
        <v>0.3</v>
      </c>
      <c r="AZ78" s="675" t="str">
        <f t="shared" si="28"/>
        <v>-</v>
      </c>
      <c r="BA78" s="676">
        <f t="shared" si="29"/>
        <v>0.44055555555555553</v>
      </c>
      <c r="BB78" s="672"/>
      <c r="BC78" s="676">
        <f t="shared" si="30"/>
        <v>0.3</v>
      </c>
      <c r="BD78" s="675" t="str">
        <f t="shared" si="31"/>
        <v>-</v>
      </c>
      <c r="BE78" s="676">
        <f t="shared" si="32"/>
        <v>0.7763888888888889</v>
      </c>
      <c r="BF78" s="672"/>
      <c r="BG78" s="676">
        <f t="shared" si="33"/>
        <v>0.3</v>
      </c>
      <c r="BH78" s="675">
        <f t="shared" si="34"/>
        <v>-57.105</v>
      </c>
      <c r="BI78" s="522" t="str">
        <f t="shared" si="35"/>
        <v>-</v>
      </c>
    </row>
    <row r="79" spans="1:61" s="237" customFormat="1" ht="12.75" customHeight="1">
      <c r="A79" s="91"/>
      <c r="B79" s="286"/>
      <c r="C79" s="92"/>
      <c r="D79" s="286"/>
      <c r="E79" s="278">
        <v>0.024</v>
      </c>
      <c r="F79" s="76">
        <v>0.096</v>
      </c>
      <c r="G79" s="79">
        <v>1.1835</v>
      </c>
      <c r="H79" s="71">
        <f t="shared" si="9"/>
        <v>0.39999999999999997</v>
      </c>
      <c r="I79" s="73">
        <f t="shared" si="4"/>
        <v>0.00029999999999996696</v>
      </c>
      <c r="J79" s="73">
        <f t="shared" si="10"/>
        <v>0.014999999999998348</v>
      </c>
      <c r="K79" s="74">
        <f t="shared" si="5"/>
        <v>12.48</v>
      </c>
      <c r="L79" s="74">
        <v>36</v>
      </c>
      <c r="M79" s="75">
        <f t="shared" si="11"/>
        <v>0.3466666666666667</v>
      </c>
      <c r="N79" s="279">
        <v>0.024</v>
      </c>
      <c r="O79" s="76">
        <v>0.16</v>
      </c>
      <c r="P79" s="79">
        <v>1.1552</v>
      </c>
      <c r="Q79" s="71">
        <f t="shared" si="12"/>
        <v>0.39999999999999997</v>
      </c>
      <c r="R79" s="73">
        <f t="shared" si="13"/>
        <v>9.999999999998899E-05</v>
      </c>
      <c r="S79" s="73">
        <f t="shared" si="14"/>
        <v>0.004999999999999449</v>
      </c>
      <c r="T79" s="77">
        <f t="shared" si="6"/>
        <v>20.8</v>
      </c>
      <c r="U79" s="77">
        <v>36</v>
      </c>
      <c r="V79" s="78">
        <f t="shared" si="15"/>
        <v>0.5777777777777778</v>
      </c>
      <c r="W79" s="279">
        <v>0.024</v>
      </c>
      <c r="X79" s="76">
        <v>0.269</v>
      </c>
      <c r="Y79" s="79">
        <v>1.142</v>
      </c>
      <c r="Z79" s="71">
        <f t="shared" si="16"/>
        <v>0.39999999999999997</v>
      </c>
      <c r="AA79" s="73">
        <f t="shared" si="17"/>
        <v>-9.999999999998899E-05</v>
      </c>
      <c r="AB79" s="73">
        <f t="shared" si="18"/>
        <v>-0.004999999999999449</v>
      </c>
      <c r="AC79" s="77">
        <f t="shared" si="7"/>
        <v>34.97</v>
      </c>
      <c r="AD79" s="77">
        <v>36</v>
      </c>
      <c r="AE79" s="78">
        <f t="shared" si="19"/>
        <v>0.9713888888888889</v>
      </c>
      <c r="AF79" s="279">
        <v>0.024</v>
      </c>
      <c r="AG79" s="76"/>
      <c r="AH79" s="79"/>
      <c r="AI79" s="71">
        <f t="shared" si="20"/>
        <v>0.39999999999999997</v>
      </c>
      <c r="AJ79" s="73">
        <f t="shared" si="21"/>
        <v>-1.1421</v>
      </c>
      <c r="AK79" s="73">
        <f t="shared" si="22"/>
        <v>-57.105</v>
      </c>
      <c r="AL79" s="77">
        <f t="shared" si="8"/>
        <v>0</v>
      </c>
      <c r="AM79" s="77">
        <v>36</v>
      </c>
      <c r="AN79" s="78">
        <f t="shared" si="23"/>
        <v>0</v>
      </c>
      <c r="AP79" s="271">
        <f t="shared" si="0"/>
        <v>0.523611111111111</v>
      </c>
      <c r="AQ79" s="272">
        <f t="shared" si="1"/>
        <v>0.938888888888889</v>
      </c>
      <c r="AR79" s="272">
        <f t="shared" si="2"/>
        <v>1.6394444444444445</v>
      </c>
      <c r="AS79" s="273">
        <f t="shared" si="3"/>
        <v>0</v>
      </c>
      <c r="AU79" s="674">
        <f t="shared" si="24"/>
        <v>0.39999999999999997</v>
      </c>
      <c r="AV79" s="675">
        <f t="shared" si="25"/>
        <v>0.014999999999998348</v>
      </c>
      <c r="AW79" s="676">
        <f t="shared" si="26"/>
        <v>0.3466666666666667</v>
      </c>
      <c r="AX79" s="672"/>
      <c r="AY79" s="676">
        <f t="shared" si="27"/>
        <v>0.39999999999999997</v>
      </c>
      <c r="AZ79" s="675">
        <f t="shared" si="28"/>
        <v>0.004999999999999449</v>
      </c>
      <c r="BA79" s="676">
        <f t="shared" si="29"/>
        <v>0.5777777777777778</v>
      </c>
      <c r="BB79" s="672"/>
      <c r="BC79" s="676">
        <f t="shared" si="30"/>
        <v>0.39999999999999997</v>
      </c>
      <c r="BD79" s="675">
        <f t="shared" si="31"/>
        <v>-0.004999999999999449</v>
      </c>
      <c r="BE79" s="676">
        <f t="shared" si="32"/>
        <v>0.9713888888888889</v>
      </c>
      <c r="BF79" s="672"/>
      <c r="BG79" s="676">
        <f t="shared" si="33"/>
        <v>0.39999999999999997</v>
      </c>
      <c r="BH79" s="675">
        <f t="shared" si="34"/>
        <v>-57.105</v>
      </c>
      <c r="BI79" s="522" t="str">
        <f t="shared" si="35"/>
        <v>-</v>
      </c>
    </row>
    <row r="80" spans="1:61" s="237" customFormat="1" ht="12.75" customHeight="1">
      <c r="A80" s="91"/>
      <c r="B80" s="286"/>
      <c r="C80" s="92"/>
      <c r="D80" s="286"/>
      <c r="E80" s="278">
        <v>0.03</v>
      </c>
      <c r="F80" s="80">
        <v>0.105</v>
      </c>
      <c r="G80" s="79">
        <v>1.1841</v>
      </c>
      <c r="H80" s="71">
        <f t="shared" si="9"/>
        <v>0.5</v>
      </c>
      <c r="I80" s="73">
        <f t="shared" si="4"/>
        <v>0.0008999999999999009</v>
      </c>
      <c r="J80" s="73">
        <f t="shared" si="10"/>
        <v>0.044999999999995044</v>
      </c>
      <c r="K80" s="74">
        <f t="shared" si="5"/>
        <v>13.65</v>
      </c>
      <c r="L80" s="74">
        <v>36</v>
      </c>
      <c r="M80" s="75">
        <f t="shared" si="11"/>
        <v>0.37916666666666665</v>
      </c>
      <c r="N80" s="279">
        <v>0.03</v>
      </c>
      <c r="O80" s="80">
        <v>0.188</v>
      </c>
      <c r="P80" s="79">
        <v>1.1553</v>
      </c>
      <c r="Q80" s="71">
        <f t="shared" si="12"/>
        <v>0.5</v>
      </c>
      <c r="R80" s="73">
        <f t="shared" si="13"/>
        <v>0.00019999999999997797</v>
      </c>
      <c r="S80" s="73">
        <f t="shared" si="14"/>
        <v>0.009999999999998899</v>
      </c>
      <c r="T80" s="77">
        <f t="shared" si="6"/>
        <v>24.44</v>
      </c>
      <c r="U80" s="77">
        <v>36</v>
      </c>
      <c r="V80" s="78">
        <f t="shared" si="15"/>
        <v>0.6788888888888889</v>
      </c>
      <c r="W80" s="279">
        <v>0.03</v>
      </c>
      <c r="X80" s="80">
        <v>0.292</v>
      </c>
      <c r="Y80" s="79">
        <v>1.1416</v>
      </c>
      <c r="Z80" s="71">
        <f t="shared" si="16"/>
        <v>0.5</v>
      </c>
      <c r="AA80" s="73">
        <f t="shared" si="17"/>
        <v>-0.0004999999999999449</v>
      </c>
      <c r="AB80" s="73">
        <f t="shared" si="18"/>
        <v>-0.024999999999997247</v>
      </c>
      <c r="AC80" s="77">
        <f t="shared" si="7"/>
        <v>37.96</v>
      </c>
      <c r="AD80" s="77">
        <v>36</v>
      </c>
      <c r="AE80" s="78">
        <f t="shared" si="19"/>
        <v>1.0544444444444445</v>
      </c>
      <c r="AF80" s="279">
        <v>0.03</v>
      </c>
      <c r="AG80" s="80"/>
      <c r="AH80" s="79"/>
      <c r="AI80" s="71">
        <f t="shared" si="20"/>
        <v>0.5</v>
      </c>
      <c r="AJ80" s="73">
        <f t="shared" si="21"/>
        <v>-1.1421</v>
      </c>
      <c r="AK80" s="73">
        <f t="shared" si="22"/>
        <v>-57.105</v>
      </c>
      <c r="AL80" s="77">
        <f t="shared" si="8"/>
        <v>0</v>
      </c>
      <c r="AM80" s="77">
        <v>36</v>
      </c>
      <c r="AN80" s="78">
        <f t="shared" si="23"/>
        <v>0</v>
      </c>
      <c r="AP80" s="271">
        <f t="shared" si="0"/>
        <v>0.523611111111111</v>
      </c>
      <c r="AQ80" s="272">
        <f t="shared" si="1"/>
        <v>0.938888888888889</v>
      </c>
      <c r="AR80" s="272">
        <f t="shared" si="2"/>
        <v>1.6394444444444445</v>
      </c>
      <c r="AS80" s="273">
        <f t="shared" si="3"/>
        <v>0</v>
      </c>
      <c r="AU80" s="674">
        <f t="shared" si="24"/>
        <v>0.5</v>
      </c>
      <c r="AV80" s="675">
        <f t="shared" si="25"/>
        <v>0.044999999999995044</v>
      </c>
      <c r="AW80" s="676">
        <f t="shared" si="26"/>
        <v>0.37916666666666665</v>
      </c>
      <c r="AX80" s="672"/>
      <c r="AY80" s="676">
        <f t="shared" si="27"/>
        <v>0.5</v>
      </c>
      <c r="AZ80" s="675">
        <f t="shared" si="28"/>
        <v>0.009999999999998899</v>
      </c>
      <c r="BA80" s="676">
        <f t="shared" si="29"/>
        <v>0.6788888888888889</v>
      </c>
      <c r="BB80" s="672"/>
      <c r="BC80" s="676">
        <f t="shared" si="30"/>
        <v>0.5</v>
      </c>
      <c r="BD80" s="675">
        <f t="shared" si="31"/>
        <v>-0.024999999999997247</v>
      </c>
      <c r="BE80" s="676">
        <f t="shared" si="32"/>
        <v>1.0544444444444445</v>
      </c>
      <c r="BF80" s="672"/>
      <c r="BG80" s="676">
        <f t="shared" si="33"/>
        <v>0.5</v>
      </c>
      <c r="BH80" s="675">
        <f t="shared" si="34"/>
        <v>-57.105</v>
      </c>
      <c r="BI80" s="522" t="str">
        <f t="shared" si="35"/>
        <v>-</v>
      </c>
    </row>
    <row r="81" spans="1:61" s="237" customFormat="1" ht="12.75" customHeight="1">
      <c r="A81" s="91"/>
      <c r="B81" s="286"/>
      <c r="C81" s="92"/>
      <c r="D81" s="286"/>
      <c r="E81" s="278">
        <v>0.045</v>
      </c>
      <c r="F81" s="80">
        <v>0.126</v>
      </c>
      <c r="G81" s="79">
        <v>1.1851</v>
      </c>
      <c r="H81" s="71">
        <f t="shared" si="9"/>
        <v>0.75</v>
      </c>
      <c r="I81" s="73">
        <f t="shared" si="4"/>
        <v>0.0019000000000000128</v>
      </c>
      <c r="J81" s="73">
        <f t="shared" si="10"/>
        <v>0.09500000000000064</v>
      </c>
      <c r="K81" s="74">
        <f t="shared" si="5"/>
        <v>16.38</v>
      </c>
      <c r="L81" s="74">
        <v>36</v>
      </c>
      <c r="M81" s="75">
        <f t="shared" si="11"/>
        <v>0.45499999999999996</v>
      </c>
      <c r="N81" s="279">
        <v>0.045</v>
      </c>
      <c r="O81" s="80">
        <v>0.213</v>
      </c>
      <c r="P81" s="79">
        <v>1.1561</v>
      </c>
      <c r="Q81" s="71">
        <f t="shared" si="12"/>
        <v>0.75</v>
      </c>
      <c r="R81" s="73">
        <f t="shared" si="13"/>
        <v>0.0009999999999998899</v>
      </c>
      <c r="S81" s="73">
        <f t="shared" si="14"/>
        <v>0.04999999999999449</v>
      </c>
      <c r="T81" s="77">
        <f t="shared" si="6"/>
        <v>27.689999999999998</v>
      </c>
      <c r="U81" s="77">
        <v>36</v>
      </c>
      <c r="V81" s="78">
        <f t="shared" si="15"/>
        <v>0.7691666666666666</v>
      </c>
      <c r="W81" s="279">
        <v>0.045</v>
      </c>
      <c r="X81" s="80">
        <v>0.357</v>
      </c>
      <c r="Y81" s="79">
        <v>1.1414</v>
      </c>
      <c r="Z81" s="71">
        <f t="shared" si="16"/>
        <v>0.75</v>
      </c>
      <c r="AA81" s="73">
        <f t="shared" si="17"/>
        <v>-0.0006999999999999229</v>
      </c>
      <c r="AB81" s="73">
        <f t="shared" si="18"/>
        <v>-0.034999999999996145</v>
      </c>
      <c r="AC81" s="77">
        <f t="shared" si="7"/>
        <v>46.41</v>
      </c>
      <c r="AD81" s="77">
        <v>36</v>
      </c>
      <c r="AE81" s="78">
        <f t="shared" si="19"/>
        <v>1.2891666666666666</v>
      </c>
      <c r="AF81" s="279">
        <v>0.045</v>
      </c>
      <c r="AG81" s="80"/>
      <c r="AH81" s="79"/>
      <c r="AI81" s="71">
        <f t="shared" si="20"/>
        <v>0.75</v>
      </c>
      <c r="AJ81" s="73">
        <f t="shared" si="21"/>
        <v>-1.1421</v>
      </c>
      <c r="AK81" s="73">
        <f t="shared" si="22"/>
        <v>-57.105</v>
      </c>
      <c r="AL81" s="77">
        <f t="shared" si="8"/>
        <v>0</v>
      </c>
      <c r="AM81" s="77">
        <v>36</v>
      </c>
      <c r="AN81" s="78">
        <f t="shared" si="23"/>
        <v>0</v>
      </c>
      <c r="AP81" s="271">
        <f t="shared" si="0"/>
        <v>0.523611111111111</v>
      </c>
      <c r="AQ81" s="272">
        <f t="shared" si="1"/>
        <v>0.938888888888889</v>
      </c>
      <c r="AR81" s="272">
        <f t="shared" si="2"/>
        <v>1.6394444444444445</v>
      </c>
      <c r="AS81" s="273">
        <f t="shared" si="3"/>
        <v>0</v>
      </c>
      <c r="AU81" s="674">
        <f t="shared" si="24"/>
        <v>0.75</v>
      </c>
      <c r="AV81" s="675">
        <f t="shared" si="25"/>
        <v>0.09500000000000064</v>
      </c>
      <c r="AW81" s="676">
        <f t="shared" si="26"/>
        <v>0.45499999999999996</v>
      </c>
      <c r="AX81" s="672"/>
      <c r="AY81" s="676">
        <f t="shared" si="27"/>
        <v>0.75</v>
      </c>
      <c r="AZ81" s="675">
        <f t="shared" si="28"/>
        <v>0.04999999999999449</v>
      </c>
      <c r="BA81" s="676">
        <f t="shared" si="29"/>
        <v>0.7691666666666666</v>
      </c>
      <c r="BB81" s="672"/>
      <c r="BC81" s="676">
        <f t="shared" si="30"/>
        <v>0.75</v>
      </c>
      <c r="BD81" s="675">
        <f t="shared" si="31"/>
        <v>-0.034999999999996145</v>
      </c>
      <c r="BE81" s="676">
        <f t="shared" si="32"/>
        <v>1.2891666666666666</v>
      </c>
      <c r="BF81" s="672"/>
      <c r="BG81" s="676">
        <f t="shared" si="33"/>
        <v>0.75</v>
      </c>
      <c r="BH81" s="675">
        <f t="shared" si="34"/>
        <v>-57.105</v>
      </c>
      <c r="BI81" s="522" t="str">
        <f t="shared" si="35"/>
        <v>-</v>
      </c>
    </row>
    <row r="82" spans="1:61" s="237" customFormat="1" ht="12.75" customHeight="1">
      <c r="A82" s="91"/>
      <c r="B82" s="286"/>
      <c r="C82" s="92"/>
      <c r="D82" s="286"/>
      <c r="E82" s="278">
        <v>0.06</v>
      </c>
      <c r="F82" s="80">
        <v>0.141</v>
      </c>
      <c r="G82" s="79">
        <v>1.1867</v>
      </c>
      <c r="H82" s="71">
        <f t="shared" si="9"/>
        <v>1</v>
      </c>
      <c r="I82" s="73">
        <f t="shared" si="4"/>
        <v>0.0035000000000000586</v>
      </c>
      <c r="J82" s="73">
        <f t="shared" si="10"/>
        <v>0.17500000000000293</v>
      </c>
      <c r="K82" s="74">
        <f t="shared" si="5"/>
        <v>18.33</v>
      </c>
      <c r="L82" s="74">
        <v>36</v>
      </c>
      <c r="M82" s="75">
        <f t="shared" si="11"/>
        <v>0.5091666666666667</v>
      </c>
      <c r="N82" s="279">
        <v>0.06</v>
      </c>
      <c r="O82" s="80">
        <v>0.242</v>
      </c>
      <c r="P82" s="79">
        <v>1.1571</v>
      </c>
      <c r="Q82" s="71">
        <f t="shared" si="12"/>
        <v>1</v>
      </c>
      <c r="R82" s="73">
        <f t="shared" si="13"/>
        <v>0.0020000000000000018</v>
      </c>
      <c r="S82" s="73">
        <f t="shared" si="14"/>
        <v>0.10000000000000009</v>
      </c>
      <c r="T82" s="77">
        <f t="shared" si="6"/>
        <v>31.46</v>
      </c>
      <c r="U82" s="77">
        <v>36</v>
      </c>
      <c r="V82" s="78">
        <f t="shared" si="15"/>
        <v>0.8738888888888889</v>
      </c>
      <c r="W82" s="279">
        <v>0.06</v>
      </c>
      <c r="X82" s="80">
        <v>0.39</v>
      </c>
      <c r="Y82" s="79">
        <v>1.1419</v>
      </c>
      <c r="Z82" s="71">
        <f t="shared" si="16"/>
        <v>1</v>
      </c>
      <c r="AA82" s="73">
        <f t="shared" si="17"/>
        <v>-0.00019999999999997797</v>
      </c>
      <c r="AB82" s="73">
        <f t="shared" si="18"/>
        <v>-0.009999999999998899</v>
      </c>
      <c r="AC82" s="77">
        <f t="shared" si="7"/>
        <v>50.7</v>
      </c>
      <c r="AD82" s="77">
        <v>36</v>
      </c>
      <c r="AE82" s="78">
        <f t="shared" si="19"/>
        <v>1.4083333333333334</v>
      </c>
      <c r="AF82" s="279">
        <v>0.06</v>
      </c>
      <c r="AG82" s="80"/>
      <c r="AH82" s="79"/>
      <c r="AI82" s="71">
        <f t="shared" si="20"/>
        <v>1</v>
      </c>
      <c r="AJ82" s="73">
        <f t="shared" si="21"/>
        <v>-1.1421</v>
      </c>
      <c r="AK82" s="73">
        <f t="shared" si="22"/>
        <v>-57.105</v>
      </c>
      <c r="AL82" s="77">
        <f t="shared" si="8"/>
        <v>0</v>
      </c>
      <c r="AM82" s="77">
        <v>36</v>
      </c>
      <c r="AN82" s="78">
        <f t="shared" si="23"/>
        <v>0</v>
      </c>
      <c r="AP82" s="271">
        <f t="shared" si="0"/>
        <v>0.523611111111111</v>
      </c>
      <c r="AQ82" s="272">
        <f t="shared" si="1"/>
        <v>0.938888888888889</v>
      </c>
      <c r="AR82" s="272">
        <f t="shared" si="2"/>
        <v>1.6394444444444445</v>
      </c>
      <c r="AS82" s="273">
        <f t="shared" si="3"/>
        <v>0</v>
      </c>
      <c r="AU82" s="674">
        <f t="shared" si="24"/>
        <v>1</v>
      </c>
      <c r="AV82" s="675">
        <f t="shared" si="25"/>
        <v>0.17500000000000293</v>
      </c>
      <c r="AW82" s="676">
        <f t="shared" si="26"/>
        <v>0.5091666666666667</v>
      </c>
      <c r="AX82" s="672"/>
      <c r="AY82" s="676">
        <f t="shared" si="27"/>
        <v>1</v>
      </c>
      <c r="AZ82" s="675">
        <f t="shared" si="28"/>
        <v>0.10000000000000009</v>
      </c>
      <c r="BA82" s="676">
        <f t="shared" si="29"/>
        <v>0.8738888888888889</v>
      </c>
      <c r="BB82" s="672"/>
      <c r="BC82" s="676">
        <f t="shared" si="30"/>
        <v>1</v>
      </c>
      <c r="BD82" s="675">
        <f t="shared" si="31"/>
        <v>-0.009999999999998899</v>
      </c>
      <c r="BE82" s="676">
        <f t="shared" si="32"/>
        <v>1.4083333333333334</v>
      </c>
      <c r="BF82" s="672"/>
      <c r="BG82" s="676">
        <f t="shared" si="33"/>
        <v>1</v>
      </c>
      <c r="BH82" s="675">
        <f t="shared" si="34"/>
        <v>-57.105</v>
      </c>
      <c r="BI82" s="522" t="str">
        <f t="shared" si="35"/>
        <v>-</v>
      </c>
    </row>
    <row r="83" spans="1:61" s="237" customFormat="1" ht="12.75" customHeight="1">
      <c r="A83" s="91"/>
      <c r="B83" s="286"/>
      <c r="C83" s="92"/>
      <c r="D83" s="286"/>
      <c r="E83" s="278">
        <v>0.075</v>
      </c>
      <c r="F83" s="80">
        <v>0.154</v>
      </c>
      <c r="G83" s="79">
        <v>1.1882</v>
      </c>
      <c r="H83" s="71">
        <f t="shared" si="9"/>
        <v>1.25</v>
      </c>
      <c r="I83" s="73">
        <f t="shared" si="4"/>
        <v>0.004999999999999893</v>
      </c>
      <c r="J83" s="73">
        <f t="shared" si="10"/>
        <v>0.24999999999999467</v>
      </c>
      <c r="K83" s="74">
        <f t="shared" si="5"/>
        <v>20.02</v>
      </c>
      <c r="L83" s="74">
        <v>36</v>
      </c>
      <c r="M83" s="75">
        <f t="shared" si="11"/>
        <v>0.5561111111111111</v>
      </c>
      <c r="N83" s="279">
        <v>0.075</v>
      </c>
      <c r="O83" s="80">
        <v>0.27</v>
      </c>
      <c r="P83" s="79">
        <v>1.1596</v>
      </c>
      <c r="Q83" s="71">
        <f t="shared" si="12"/>
        <v>1.25</v>
      </c>
      <c r="R83" s="73">
        <f t="shared" si="13"/>
        <v>0.0044999999999999485</v>
      </c>
      <c r="S83" s="73">
        <f t="shared" si="14"/>
        <v>0.22499999999999742</v>
      </c>
      <c r="T83" s="77">
        <f t="shared" si="6"/>
        <v>35.1</v>
      </c>
      <c r="U83" s="77">
        <v>36</v>
      </c>
      <c r="V83" s="78">
        <f t="shared" si="15"/>
        <v>0.9750000000000001</v>
      </c>
      <c r="W83" s="279">
        <v>0.075</v>
      </c>
      <c r="X83" s="80">
        <v>0.437</v>
      </c>
      <c r="Y83" s="79">
        <v>1.1432</v>
      </c>
      <c r="Z83" s="71">
        <f t="shared" si="16"/>
        <v>1.25</v>
      </c>
      <c r="AA83" s="73">
        <f t="shared" si="17"/>
        <v>0.001100000000000101</v>
      </c>
      <c r="AB83" s="73">
        <f t="shared" si="18"/>
        <v>0.055000000000005045</v>
      </c>
      <c r="AC83" s="77">
        <f t="shared" si="7"/>
        <v>56.81</v>
      </c>
      <c r="AD83" s="77">
        <v>36</v>
      </c>
      <c r="AE83" s="78">
        <f t="shared" si="19"/>
        <v>1.5780555555555555</v>
      </c>
      <c r="AF83" s="279">
        <v>0.075</v>
      </c>
      <c r="AG83" s="80"/>
      <c r="AH83" s="79"/>
      <c r="AI83" s="71">
        <f t="shared" si="20"/>
        <v>1.25</v>
      </c>
      <c r="AJ83" s="73">
        <f t="shared" si="21"/>
        <v>-1.1421</v>
      </c>
      <c r="AK83" s="73">
        <f t="shared" si="22"/>
        <v>-57.105</v>
      </c>
      <c r="AL83" s="77">
        <f t="shared" si="8"/>
        <v>0</v>
      </c>
      <c r="AM83" s="77">
        <v>36</v>
      </c>
      <c r="AN83" s="78">
        <f t="shared" si="23"/>
        <v>0</v>
      </c>
      <c r="AP83" s="271">
        <f t="shared" si="0"/>
        <v>0.523611111111111</v>
      </c>
      <c r="AQ83" s="272">
        <f t="shared" si="1"/>
        <v>0.938888888888889</v>
      </c>
      <c r="AR83" s="272">
        <f t="shared" si="2"/>
        <v>1.6394444444444445</v>
      </c>
      <c r="AS83" s="273">
        <f t="shared" si="3"/>
        <v>0</v>
      </c>
      <c r="AU83" s="674">
        <f t="shared" si="24"/>
        <v>1.25</v>
      </c>
      <c r="AV83" s="675">
        <f t="shared" si="25"/>
        <v>0.24999999999999467</v>
      </c>
      <c r="AW83" s="676">
        <f t="shared" si="26"/>
        <v>0.5561111111111111</v>
      </c>
      <c r="AX83" s="672"/>
      <c r="AY83" s="676">
        <f t="shared" si="27"/>
        <v>1.25</v>
      </c>
      <c r="AZ83" s="675">
        <f t="shared" si="28"/>
        <v>0.22499999999999742</v>
      </c>
      <c r="BA83" s="676">
        <f t="shared" si="29"/>
        <v>0.9750000000000001</v>
      </c>
      <c r="BB83" s="672"/>
      <c r="BC83" s="676">
        <f t="shared" si="30"/>
        <v>1.25</v>
      </c>
      <c r="BD83" s="675">
        <f t="shared" si="31"/>
        <v>0.055000000000005045</v>
      </c>
      <c r="BE83" s="676">
        <f t="shared" si="32"/>
        <v>1.5780555555555555</v>
      </c>
      <c r="BF83" s="672"/>
      <c r="BG83" s="676">
        <f t="shared" si="33"/>
        <v>1.25</v>
      </c>
      <c r="BH83" s="675">
        <f t="shared" si="34"/>
        <v>-57.105</v>
      </c>
      <c r="BI83" s="522" t="str">
        <f t="shared" si="35"/>
        <v>-</v>
      </c>
    </row>
    <row r="84" spans="1:61" s="237" customFormat="1" ht="12.75" customHeight="1">
      <c r="A84" s="91"/>
      <c r="B84" s="286"/>
      <c r="C84" s="92"/>
      <c r="D84" s="286"/>
      <c r="E84" s="278">
        <v>0.09</v>
      </c>
      <c r="F84" s="80">
        <v>0.165</v>
      </c>
      <c r="G84" s="79">
        <v>1.1919</v>
      </c>
      <c r="H84" s="71">
        <f t="shared" si="9"/>
        <v>1.5</v>
      </c>
      <c r="I84" s="73">
        <f t="shared" si="4"/>
        <v>0.00869999999999993</v>
      </c>
      <c r="J84" s="73">
        <f t="shared" si="10"/>
        <v>0.4349999999999965</v>
      </c>
      <c r="K84" s="74">
        <f t="shared" si="5"/>
        <v>21.45</v>
      </c>
      <c r="L84" s="74">
        <v>36</v>
      </c>
      <c r="M84" s="75">
        <f t="shared" si="11"/>
        <v>0.5958333333333333</v>
      </c>
      <c r="N84" s="279">
        <v>0.09</v>
      </c>
      <c r="O84" s="80">
        <v>0.282</v>
      </c>
      <c r="P84" s="79">
        <v>1.1613</v>
      </c>
      <c r="Q84" s="71">
        <f t="shared" si="12"/>
        <v>1.5</v>
      </c>
      <c r="R84" s="73">
        <f t="shared" si="13"/>
        <v>0.006199999999999983</v>
      </c>
      <c r="S84" s="73">
        <f t="shared" si="14"/>
        <v>0.30999999999999917</v>
      </c>
      <c r="T84" s="77">
        <f t="shared" si="6"/>
        <v>36.66</v>
      </c>
      <c r="U84" s="77">
        <v>36</v>
      </c>
      <c r="V84" s="78">
        <f t="shared" si="15"/>
        <v>1.0183333333333333</v>
      </c>
      <c r="W84" s="279">
        <v>0.09</v>
      </c>
      <c r="X84" s="80">
        <v>0.453</v>
      </c>
      <c r="Y84" s="79">
        <v>1.1445</v>
      </c>
      <c r="Z84" s="71">
        <f t="shared" si="16"/>
        <v>1.5</v>
      </c>
      <c r="AA84" s="73">
        <f t="shared" si="17"/>
        <v>0.0024000000000001798</v>
      </c>
      <c r="AB84" s="73">
        <f t="shared" si="18"/>
        <v>0.12000000000000899</v>
      </c>
      <c r="AC84" s="77">
        <f t="shared" si="7"/>
        <v>58.89</v>
      </c>
      <c r="AD84" s="77">
        <v>36</v>
      </c>
      <c r="AE84" s="78">
        <f t="shared" si="19"/>
        <v>1.6358333333333333</v>
      </c>
      <c r="AF84" s="279">
        <v>0.09</v>
      </c>
      <c r="AG84" s="80"/>
      <c r="AH84" s="79"/>
      <c r="AI84" s="71">
        <f t="shared" si="20"/>
        <v>1.5</v>
      </c>
      <c r="AJ84" s="73">
        <f t="shared" si="21"/>
        <v>-1.1421</v>
      </c>
      <c r="AK84" s="73">
        <f t="shared" si="22"/>
        <v>-57.105</v>
      </c>
      <c r="AL84" s="77">
        <f t="shared" si="8"/>
        <v>0</v>
      </c>
      <c r="AM84" s="77">
        <v>36</v>
      </c>
      <c r="AN84" s="78">
        <f t="shared" si="23"/>
        <v>0</v>
      </c>
      <c r="AP84" s="271">
        <f t="shared" si="0"/>
        <v>0.523611111111111</v>
      </c>
      <c r="AQ84" s="272">
        <f t="shared" si="1"/>
        <v>0.938888888888889</v>
      </c>
      <c r="AR84" s="272">
        <f t="shared" si="2"/>
        <v>1.6394444444444445</v>
      </c>
      <c r="AS84" s="273">
        <f t="shared" si="3"/>
        <v>0</v>
      </c>
      <c r="AU84" s="674">
        <f t="shared" si="24"/>
        <v>1.5</v>
      </c>
      <c r="AV84" s="675">
        <f t="shared" si="25"/>
        <v>0.4349999999999965</v>
      </c>
      <c r="AW84" s="676">
        <f t="shared" si="26"/>
        <v>0.5958333333333333</v>
      </c>
      <c r="AX84" s="672"/>
      <c r="AY84" s="676">
        <f t="shared" si="27"/>
        <v>1.5</v>
      </c>
      <c r="AZ84" s="675">
        <f t="shared" si="28"/>
        <v>0.30999999999999917</v>
      </c>
      <c r="BA84" s="676">
        <f t="shared" si="29"/>
        <v>1.0183333333333333</v>
      </c>
      <c r="BB84" s="672"/>
      <c r="BC84" s="676">
        <f t="shared" si="30"/>
        <v>1.5</v>
      </c>
      <c r="BD84" s="675">
        <f t="shared" si="31"/>
        <v>0.12000000000000899</v>
      </c>
      <c r="BE84" s="676">
        <f t="shared" si="32"/>
        <v>1.6358333333333333</v>
      </c>
      <c r="BF84" s="672"/>
      <c r="BG84" s="676">
        <f t="shared" si="33"/>
        <v>1.5</v>
      </c>
      <c r="BH84" s="675">
        <f t="shared" si="34"/>
        <v>-57.105</v>
      </c>
      <c r="BI84" s="522" t="str">
        <f t="shared" si="35"/>
        <v>-</v>
      </c>
    </row>
    <row r="85" spans="1:61" s="237" customFormat="1" ht="12.75" customHeight="1">
      <c r="A85" s="91"/>
      <c r="B85" s="286"/>
      <c r="C85" s="92"/>
      <c r="D85" s="286"/>
      <c r="E85" s="278">
        <v>0.105</v>
      </c>
      <c r="F85" s="80">
        <v>0.173</v>
      </c>
      <c r="G85" s="79">
        <v>1.1937</v>
      </c>
      <c r="H85" s="71">
        <f t="shared" si="9"/>
        <v>1.75</v>
      </c>
      <c r="I85" s="73">
        <f t="shared" si="4"/>
        <v>0.010499999999999954</v>
      </c>
      <c r="J85" s="73">
        <f t="shared" si="10"/>
        <v>0.5249999999999977</v>
      </c>
      <c r="K85" s="74">
        <f t="shared" si="5"/>
        <v>22.49</v>
      </c>
      <c r="L85" s="74">
        <v>36</v>
      </c>
      <c r="M85" s="75">
        <f t="shared" si="11"/>
        <v>0.6247222222222222</v>
      </c>
      <c r="N85" s="279">
        <v>0.105</v>
      </c>
      <c r="O85" s="80">
        <v>0.3</v>
      </c>
      <c r="P85" s="79">
        <v>1.164</v>
      </c>
      <c r="Q85" s="71">
        <f t="shared" si="12"/>
        <v>1.75</v>
      </c>
      <c r="R85" s="73">
        <f t="shared" si="13"/>
        <v>0.008899999999999908</v>
      </c>
      <c r="S85" s="73">
        <f t="shared" si="14"/>
        <v>0.4449999999999954</v>
      </c>
      <c r="T85" s="77">
        <f t="shared" si="6"/>
        <v>39</v>
      </c>
      <c r="U85" s="77">
        <v>36</v>
      </c>
      <c r="V85" s="78">
        <f t="shared" si="15"/>
        <v>1.0833333333333333</v>
      </c>
      <c r="W85" s="279">
        <v>0.105</v>
      </c>
      <c r="X85" s="80">
        <v>0.475</v>
      </c>
      <c r="Y85" s="79">
        <v>1.1467</v>
      </c>
      <c r="Z85" s="71">
        <f t="shared" si="16"/>
        <v>1.75</v>
      </c>
      <c r="AA85" s="73">
        <f t="shared" si="17"/>
        <v>0.0046000000000001595</v>
      </c>
      <c r="AB85" s="73">
        <f t="shared" si="18"/>
        <v>0.23000000000000798</v>
      </c>
      <c r="AC85" s="77">
        <f t="shared" si="7"/>
        <v>61.75</v>
      </c>
      <c r="AD85" s="77">
        <v>36</v>
      </c>
      <c r="AE85" s="78">
        <f t="shared" si="19"/>
        <v>1.7152777777777777</v>
      </c>
      <c r="AF85" s="279">
        <v>0.105</v>
      </c>
      <c r="AG85" s="80"/>
      <c r="AH85" s="79"/>
      <c r="AI85" s="71">
        <f t="shared" si="20"/>
        <v>1.75</v>
      </c>
      <c r="AJ85" s="73">
        <f t="shared" si="21"/>
        <v>-1.1421</v>
      </c>
      <c r="AK85" s="73">
        <f t="shared" si="22"/>
        <v>-57.105</v>
      </c>
      <c r="AL85" s="77">
        <f t="shared" si="8"/>
        <v>0</v>
      </c>
      <c r="AM85" s="77">
        <v>36</v>
      </c>
      <c r="AN85" s="78">
        <f t="shared" si="23"/>
        <v>0</v>
      </c>
      <c r="AP85" s="271">
        <f t="shared" si="0"/>
        <v>0.523611111111111</v>
      </c>
      <c r="AQ85" s="272">
        <f t="shared" si="1"/>
        <v>0.938888888888889</v>
      </c>
      <c r="AR85" s="272">
        <f t="shared" si="2"/>
        <v>1.6394444444444445</v>
      </c>
      <c r="AS85" s="273">
        <f t="shared" si="3"/>
        <v>0</v>
      </c>
      <c r="AU85" s="674">
        <f t="shared" si="24"/>
        <v>1.75</v>
      </c>
      <c r="AV85" s="675">
        <f t="shared" si="25"/>
        <v>0.5249999999999977</v>
      </c>
      <c r="AW85" s="676">
        <f t="shared" si="26"/>
        <v>0.6247222222222222</v>
      </c>
      <c r="AX85" s="672"/>
      <c r="AY85" s="676">
        <f t="shared" si="27"/>
        <v>1.75</v>
      </c>
      <c r="AZ85" s="675">
        <f t="shared" si="28"/>
        <v>0.4449999999999954</v>
      </c>
      <c r="BA85" s="676">
        <f t="shared" si="29"/>
        <v>1.0833333333333333</v>
      </c>
      <c r="BB85" s="672"/>
      <c r="BC85" s="676">
        <f t="shared" si="30"/>
        <v>1.75</v>
      </c>
      <c r="BD85" s="675">
        <f t="shared" si="31"/>
        <v>0.23000000000000798</v>
      </c>
      <c r="BE85" s="676">
        <f t="shared" si="32"/>
        <v>1.7152777777777777</v>
      </c>
      <c r="BF85" s="672"/>
      <c r="BG85" s="676">
        <f t="shared" si="33"/>
        <v>1.75</v>
      </c>
      <c r="BH85" s="675">
        <f t="shared" si="34"/>
        <v>-57.105</v>
      </c>
      <c r="BI85" s="522" t="str">
        <f t="shared" si="35"/>
        <v>-</v>
      </c>
    </row>
    <row r="86" spans="1:61" s="237" customFormat="1" ht="12.75" customHeight="1">
      <c r="A86" s="91"/>
      <c r="B86" s="286"/>
      <c r="C86" s="92"/>
      <c r="D86" s="286"/>
      <c r="E86" s="278">
        <v>0.12</v>
      </c>
      <c r="F86" s="80">
        <v>0.179</v>
      </c>
      <c r="G86" s="79">
        <v>1.1971</v>
      </c>
      <c r="H86" s="71">
        <f t="shared" si="9"/>
        <v>2</v>
      </c>
      <c r="I86" s="73">
        <f t="shared" si="4"/>
        <v>0.013900000000000023</v>
      </c>
      <c r="J86" s="73">
        <f t="shared" si="10"/>
        <v>0.6950000000000012</v>
      </c>
      <c r="K86" s="74">
        <f t="shared" si="5"/>
        <v>23.27</v>
      </c>
      <c r="L86" s="74">
        <v>36</v>
      </c>
      <c r="M86" s="75">
        <f t="shared" si="11"/>
        <v>0.6463888888888889</v>
      </c>
      <c r="N86" s="279">
        <v>0.12</v>
      </c>
      <c r="O86" s="80">
        <v>0.312</v>
      </c>
      <c r="P86" s="79">
        <v>1.1676</v>
      </c>
      <c r="Q86" s="71">
        <f t="shared" si="12"/>
        <v>2</v>
      </c>
      <c r="R86" s="73">
        <f t="shared" si="13"/>
        <v>0.012499999999999956</v>
      </c>
      <c r="S86" s="73">
        <f t="shared" si="14"/>
        <v>0.6249999999999978</v>
      </c>
      <c r="T86" s="77">
        <f t="shared" si="6"/>
        <v>40.56</v>
      </c>
      <c r="U86" s="77">
        <v>36</v>
      </c>
      <c r="V86" s="78">
        <f t="shared" si="15"/>
        <v>1.1266666666666667</v>
      </c>
      <c r="W86" s="279">
        <v>0.12</v>
      </c>
      <c r="X86" s="80">
        <v>0.482</v>
      </c>
      <c r="Y86" s="79">
        <v>1.1492</v>
      </c>
      <c r="Z86" s="71">
        <f t="shared" si="16"/>
        <v>2</v>
      </c>
      <c r="AA86" s="73">
        <f t="shared" si="17"/>
        <v>0.007100000000000106</v>
      </c>
      <c r="AB86" s="73">
        <f t="shared" si="18"/>
        <v>0.3550000000000053</v>
      </c>
      <c r="AC86" s="77">
        <f t="shared" si="7"/>
        <v>62.66</v>
      </c>
      <c r="AD86" s="77">
        <v>36</v>
      </c>
      <c r="AE86" s="78">
        <f t="shared" si="19"/>
        <v>1.7405555555555554</v>
      </c>
      <c r="AF86" s="279">
        <v>0.12</v>
      </c>
      <c r="AG86" s="80"/>
      <c r="AH86" s="79"/>
      <c r="AI86" s="71">
        <f t="shared" si="20"/>
        <v>2</v>
      </c>
      <c r="AJ86" s="73">
        <f t="shared" si="21"/>
        <v>-1.1421</v>
      </c>
      <c r="AK86" s="73">
        <f t="shared" si="22"/>
        <v>-57.105</v>
      </c>
      <c r="AL86" s="77">
        <f t="shared" si="8"/>
        <v>0</v>
      </c>
      <c r="AM86" s="77">
        <v>36</v>
      </c>
      <c r="AN86" s="78">
        <f t="shared" si="23"/>
        <v>0</v>
      </c>
      <c r="AP86" s="271">
        <f t="shared" si="0"/>
        <v>0.523611111111111</v>
      </c>
      <c r="AQ86" s="272">
        <f t="shared" si="1"/>
        <v>0.938888888888889</v>
      </c>
      <c r="AR86" s="272">
        <f t="shared" si="2"/>
        <v>1.6394444444444445</v>
      </c>
      <c r="AS86" s="273">
        <f t="shared" si="3"/>
        <v>0</v>
      </c>
      <c r="AU86" s="674">
        <f t="shared" si="24"/>
        <v>2</v>
      </c>
      <c r="AV86" s="675">
        <f t="shared" si="25"/>
        <v>0.6950000000000012</v>
      </c>
      <c r="AW86" s="676">
        <f t="shared" si="26"/>
        <v>0.6463888888888889</v>
      </c>
      <c r="AX86" s="672"/>
      <c r="AY86" s="676">
        <f t="shared" si="27"/>
        <v>2</v>
      </c>
      <c r="AZ86" s="675">
        <f t="shared" si="28"/>
        <v>0.6249999999999978</v>
      </c>
      <c r="BA86" s="676">
        <f t="shared" si="29"/>
        <v>1.1266666666666667</v>
      </c>
      <c r="BB86" s="672"/>
      <c r="BC86" s="676">
        <f t="shared" si="30"/>
        <v>2</v>
      </c>
      <c r="BD86" s="675">
        <f t="shared" si="31"/>
        <v>0.3550000000000053</v>
      </c>
      <c r="BE86" s="676">
        <f t="shared" si="32"/>
        <v>1.7405555555555554</v>
      </c>
      <c r="BF86" s="672"/>
      <c r="BG86" s="676">
        <f t="shared" si="33"/>
        <v>2</v>
      </c>
      <c r="BH86" s="675">
        <f t="shared" si="34"/>
        <v>-57.105</v>
      </c>
      <c r="BI86" s="522" t="str">
        <f t="shared" si="35"/>
        <v>-</v>
      </c>
    </row>
    <row r="87" spans="1:61" s="237" customFormat="1" ht="12.75" customHeight="1">
      <c r="A87" s="91"/>
      <c r="B87" s="286"/>
      <c r="C87" s="92"/>
      <c r="D87" s="286"/>
      <c r="E87" s="278">
        <v>0.15</v>
      </c>
      <c r="F87" s="80">
        <v>0.187</v>
      </c>
      <c r="G87" s="79">
        <v>1.2015</v>
      </c>
      <c r="H87" s="71">
        <f t="shared" si="9"/>
        <v>2.5</v>
      </c>
      <c r="I87" s="73">
        <f t="shared" si="4"/>
        <v>0.018299999999999983</v>
      </c>
      <c r="J87" s="73">
        <f t="shared" si="10"/>
        <v>0.9149999999999991</v>
      </c>
      <c r="K87" s="74">
        <f t="shared" si="5"/>
        <v>24.31</v>
      </c>
      <c r="L87" s="74">
        <v>36</v>
      </c>
      <c r="M87" s="75">
        <f t="shared" si="11"/>
        <v>0.6752777777777778</v>
      </c>
      <c r="N87" s="279">
        <v>0.15</v>
      </c>
      <c r="O87" s="80">
        <v>0.318</v>
      </c>
      <c r="P87" s="79">
        <v>1.1754</v>
      </c>
      <c r="Q87" s="71">
        <f t="shared" si="12"/>
        <v>2.5</v>
      </c>
      <c r="R87" s="73">
        <f t="shared" si="13"/>
        <v>0.020299999999999985</v>
      </c>
      <c r="S87" s="73">
        <f t="shared" si="14"/>
        <v>1.0149999999999992</v>
      </c>
      <c r="T87" s="77">
        <f t="shared" si="6"/>
        <v>41.34</v>
      </c>
      <c r="U87" s="77">
        <v>36</v>
      </c>
      <c r="V87" s="78">
        <f t="shared" si="15"/>
        <v>1.1483333333333334</v>
      </c>
      <c r="W87" s="279">
        <v>0.15</v>
      </c>
      <c r="X87" s="80">
        <v>0.508</v>
      </c>
      <c r="Y87" s="79">
        <v>1.1534</v>
      </c>
      <c r="Z87" s="71">
        <f t="shared" si="16"/>
        <v>2.5</v>
      </c>
      <c r="AA87" s="73">
        <f t="shared" si="17"/>
        <v>0.011300000000000088</v>
      </c>
      <c r="AB87" s="73">
        <f t="shared" si="18"/>
        <v>0.5650000000000044</v>
      </c>
      <c r="AC87" s="77">
        <f t="shared" si="7"/>
        <v>66.04</v>
      </c>
      <c r="AD87" s="77">
        <v>36</v>
      </c>
      <c r="AE87" s="78">
        <f t="shared" si="19"/>
        <v>1.8344444444444445</v>
      </c>
      <c r="AF87" s="279">
        <v>0.15</v>
      </c>
      <c r="AG87" s="80"/>
      <c r="AH87" s="79"/>
      <c r="AI87" s="71">
        <f t="shared" si="20"/>
        <v>2.5</v>
      </c>
      <c r="AJ87" s="73">
        <f t="shared" si="21"/>
        <v>-1.1421</v>
      </c>
      <c r="AK87" s="73">
        <f t="shared" si="22"/>
        <v>-57.105</v>
      </c>
      <c r="AL87" s="77">
        <f t="shared" si="8"/>
        <v>0</v>
      </c>
      <c r="AM87" s="77">
        <v>36</v>
      </c>
      <c r="AN87" s="78">
        <f t="shared" si="23"/>
        <v>0</v>
      </c>
      <c r="AP87" s="271">
        <f t="shared" si="0"/>
        <v>0.523611111111111</v>
      </c>
      <c r="AQ87" s="272">
        <f t="shared" si="1"/>
        <v>0.938888888888889</v>
      </c>
      <c r="AR87" s="272">
        <f t="shared" si="2"/>
        <v>1.6394444444444445</v>
      </c>
      <c r="AS87" s="273">
        <f t="shared" si="3"/>
        <v>0</v>
      </c>
      <c r="AU87" s="674">
        <f t="shared" si="24"/>
        <v>2.5</v>
      </c>
      <c r="AV87" s="675">
        <f t="shared" si="25"/>
        <v>0.9149999999999991</v>
      </c>
      <c r="AW87" s="676">
        <f t="shared" si="26"/>
        <v>0.6752777777777778</v>
      </c>
      <c r="AX87" s="672"/>
      <c r="AY87" s="676">
        <f t="shared" si="27"/>
        <v>2.5</v>
      </c>
      <c r="AZ87" s="675">
        <f t="shared" si="28"/>
        <v>1.0149999999999992</v>
      </c>
      <c r="BA87" s="676">
        <f t="shared" si="29"/>
        <v>1.1483333333333334</v>
      </c>
      <c r="BB87" s="672"/>
      <c r="BC87" s="676">
        <f t="shared" si="30"/>
        <v>2.5</v>
      </c>
      <c r="BD87" s="675">
        <f t="shared" si="31"/>
        <v>0.5650000000000044</v>
      </c>
      <c r="BE87" s="676">
        <f t="shared" si="32"/>
        <v>1.8344444444444445</v>
      </c>
      <c r="BF87" s="672"/>
      <c r="BG87" s="676">
        <f t="shared" si="33"/>
        <v>2.5</v>
      </c>
      <c r="BH87" s="675">
        <f t="shared" si="34"/>
        <v>-57.105</v>
      </c>
      <c r="BI87" s="522" t="str">
        <f t="shared" si="35"/>
        <v>-</v>
      </c>
    </row>
    <row r="88" spans="1:61" s="237" customFormat="1" ht="12.75" customHeight="1">
      <c r="A88" s="91"/>
      <c r="B88" s="286"/>
      <c r="C88" s="92"/>
      <c r="D88" s="286"/>
      <c r="E88" s="278">
        <v>0.18</v>
      </c>
      <c r="F88" s="80">
        <v>0.197</v>
      </c>
      <c r="G88" s="79">
        <v>1.2162</v>
      </c>
      <c r="H88" s="71">
        <f t="shared" si="9"/>
        <v>3</v>
      </c>
      <c r="I88" s="73">
        <f t="shared" si="4"/>
        <v>0.03299999999999992</v>
      </c>
      <c r="J88" s="73">
        <f t="shared" si="10"/>
        <v>1.649999999999996</v>
      </c>
      <c r="K88" s="74">
        <f t="shared" si="5"/>
        <v>25.61</v>
      </c>
      <c r="L88" s="74">
        <v>36</v>
      </c>
      <c r="M88" s="75">
        <f t="shared" si="11"/>
        <v>0.7113888888888888</v>
      </c>
      <c r="N88" s="279">
        <v>0.18</v>
      </c>
      <c r="O88" s="80">
        <v>0.32</v>
      </c>
      <c r="P88" s="79">
        <v>1.1863</v>
      </c>
      <c r="Q88" s="71">
        <f t="shared" si="12"/>
        <v>3</v>
      </c>
      <c r="R88" s="73">
        <f t="shared" si="13"/>
        <v>0.031199999999999894</v>
      </c>
      <c r="S88" s="73">
        <f t="shared" si="14"/>
        <v>1.5599999999999947</v>
      </c>
      <c r="T88" s="77">
        <f t="shared" si="6"/>
        <v>41.6</v>
      </c>
      <c r="U88" s="77">
        <v>36</v>
      </c>
      <c r="V88" s="78">
        <f t="shared" si="15"/>
        <v>1.1555555555555557</v>
      </c>
      <c r="W88" s="279">
        <v>0.18</v>
      </c>
      <c r="X88" s="80">
        <v>0.523</v>
      </c>
      <c r="Y88" s="79">
        <v>1.1596</v>
      </c>
      <c r="Z88" s="71">
        <f t="shared" si="16"/>
        <v>3</v>
      </c>
      <c r="AA88" s="73">
        <f t="shared" si="17"/>
        <v>0.01750000000000007</v>
      </c>
      <c r="AB88" s="73">
        <f t="shared" si="18"/>
        <v>0.8750000000000036</v>
      </c>
      <c r="AC88" s="77">
        <f t="shared" si="7"/>
        <v>67.99000000000001</v>
      </c>
      <c r="AD88" s="77">
        <v>36</v>
      </c>
      <c r="AE88" s="78">
        <f t="shared" si="19"/>
        <v>1.8886111111111115</v>
      </c>
      <c r="AF88" s="279">
        <v>0.18</v>
      </c>
      <c r="AG88" s="80"/>
      <c r="AH88" s="79"/>
      <c r="AI88" s="71">
        <f t="shared" si="20"/>
        <v>3</v>
      </c>
      <c r="AJ88" s="73">
        <f t="shared" si="21"/>
        <v>-1.1421</v>
      </c>
      <c r="AK88" s="73">
        <f t="shared" si="22"/>
        <v>-57.105</v>
      </c>
      <c r="AL88" s="77">
        <f t="shared" si="8"/>
        <v>0</v>
      </c>
      <c r="AM88" s="77">
        <v>36</v>
      </c>
      <c r="AN88" s="78">
        <f t="shared" si="23"/>
        <v>0</v>
      </c>
      <c r="AP88" s="271">
        <f t="shared" si="0"/>
        <v>0.7113888888888888</v>
      </c>
      <c r="AQ88" s="272">
        <f t="shared" si="1"/>
        <v>1.1555555555555557</v>
      </c>
      <c r="AR88" s="272">
        <f t="shared" si="2"/>
        <v>1.6394444444444445</v>
      </c>
      <c r="AS88" s="273">
        <f t="shared" si="3"/>
        <v>0</v>
      </c>
      <c r="AU88" s="674">
        <f t="shared" si="24"/>
        <v>3</v>
      </c>
      <c r="AV88" s="675">
        <f t="shared" si="25"/>
        <v>1.649999999999996</v>
      </c>
      <c r="AW88" s="676">
        <f t="shared" si="26"/>
        <v>0.7113888888888888</v>
      </c>
      <c r="AX88" s="672"/>
      <c r="AY88" s="676">
        <f t="shared" si="27"/>
        <v>3</v>
      </c>
      <c r="AZ88" s="675">
        <f t="shared" si="28"/>
        <v>1.5599999999999947</v>
      </c>
      <c r="BA88" s="676">
        <f t="shared" si="29"/>
        <v>1.1555555555555557</v>
      </c>
      <c r="BB88" s="672"/>
      <c r="BC88" s="676">
        <f t="shared" si="30"/>
        <v>3</v>
      </c>
      <c r="BD88" s="675">
        <f t="shared" si="31"/>
        <v>0.8750000000000036</v>
      </c>
      <c r="BE88" s="676">
        <f t="shared" si="32"/>
        <v>1.8886111111111115</v>
      </c>
      <c r="BF88" s="672"/>
      <c r="BG88" s="676">
        <f t="shared" si="33"/>
        <v>3</v>
      </c>
      <c r="BH88" s="675">
        <f t="shared" si="34"/>
        <v>-57.105</v>
      </c>
      <c r="BI88" s="522" t="str">
        <f t="shared" si="35"/>
        <v>-</v>
      </c>
    </row>
    <row r="89" spans="1:61" s="237" customFormat="1" ht="12.75" customHeight="1">
      <c r="A89" s="91"/>
      <c r="B89" s="286"/>
      <c r="C89" s="92"/>
      <c r="D89" s="286"/>
      <c r="E89" s="278">
        <v>0.21</v>
      </c>
      <c r="F89" s="80">
        <v>0.193</v>
      </c>
      <c r="G89" s="79">
        <v>1.2246</v>
      </c>
      <c r="H89" s="71">
        <f t="shared" si="9"/>
        <v>3.5</v>
      </c>
      <c r="I89" s="73">
        <f t="shared" si="4"/>
        <v>0.04139999999999988</v>
      </c>
      <c r="J89" s="73">
        <f t="shared" si="10"/>
        <v>2.069999999999994</v>
      </c>
      <c r="K89" s="74">
        <f t="shared" si="5"/>
        <v>25.09</v>
      </c>
      <c r="L89" s="74">
        <v>36</v>
      </c>
      <c r="M89" s="75">
        <f t="shared" si="11"/>
        <v>0.6969444444444445</v>
      </c>
      <c r="N89" s="279">
        <v>0.21</v>
      </c>
      <c r="O89" s="80">
        <v>0.318</v>
      </c>
      <c r="P89" s="79">
        <v>1.1945</v>
      </c>
      <c r="Q89" s="71">
        <f t="shared" si="12"/>
        <v>3.5</v>
      </c>
      <c r="R89" s="73">
        <f t="shared" si="13"/>
        <v>0.03939999999999988</v>
      </c>
      <c r="S89" s="73">
        <f t="shared" si="14"/>
        <v>1.969999999999994</v>
      </c>
      <c r="T89" s="77">
        <f t="shared" si="6"/>
        <v>41.34</v>
      </c>
      <c r="U89" s="77">
        <v>36</v>
      </c>
      <c r="V89" s="78">
        <f t="shared" si="15"/>
        <v>1.1483333333333334</v>
      </c>
      <c r="W89" s="279">
        <v>0.21</v>
      </c>
      <c r="X89" s="80">
        <v>0.527</v>
      </c>
      <c r="Y89" s="79">
        <v>1.1659</v>
      </c>
      <c r="Z89" s="71">
        <f t="shared" si="16"/>
        <v>3.5</v>
      </c>
      <c r="AA89" s="73">
        <f t="shared" si="17"/>
        <v>0.023800000000000043</v>
      </c>
      <c r="AB89" s="73">
        <f t="shared" si="18"/>
        <v>1.1900000000000022</v>
      </c>
      <c r="AC89" s="77">
        <f t="shared" si="7"/>
        <v>68.51</v>
      </c>
      <c r="AD89" s="77">
        <v>36</v>
      </c>
      <c r="AE89" s="78">
        <f t="shared" si="19"/>
        <v>1.9030555555555557</v>
      </c>
      <c r="AF89" s="279">
        <v>0.21</v>
      </c>
      <c r="AG89" s="80"/>
      <c r="AH89" s="79"/>
      <c r="AI89" s="71">
        <f t="shared" si="20"/>
        <v>3.5</v>
      </c>
      <c r="AJ89" s="73">
        <f t="shared" si="21"/>
        <v>-1.1421</v>
      </c>
      <c r="AK89" s="73">
        <f t="shared" si="22"/>
        <v>-57.105</v>
      </c>
      <c r="AL89" s="77">
        <f t="shared" si="8"/>
        <v>0</v>
      </c>
      <c r="AM89" s="77">
        <v>36</v>
      </c>
      <c r="AN89" s="78">
        <f t="shared" si="23"/>
        <v>0</v>
      </c>
      <c r="AP89" s="271">
        <f t="shared" si="0"/>
        <v>0.523611111111111</v>
      </c>
      <c r="AQ89" s="272">
        <f t="shared" si="1"/>
        <v>0.938888888888889</v>
      </c>
      <c r="AR89" s="272">
        <f t="shared" si="2"/>
        <v>1.6394444444444445</v>
      </c>
      <c r="AS89" s="273">
        <f t="shared" si="3"/>
        <v>0</v>
      </c>
      <c r="AU89" s="674">
        <f t="shared" si="24"/>
        <v>3.5</v>
      </c>
      <c r="AV89" s="675">
        <f t="shared" si="25"/>
        <v>2.069999999999994</v>
      </c>
      <c r="AW89" s="676">
        <f t="shared" si="26"/>
        <v>0.6969444444444445</v>
      </c>
      <c r="AX89" s="672"/>
      <c r="AY89" s="676">
        <f t="shared" si="27"/>
        <v>3.5</v>
      </c>
      <c r="AZ89" s="675">
        <f t="shared" si="28"/>
        <v>1.969999999999994</v>
      </c>
      <c r="BA89" s="676">
        <f t="shared" si="29"/>
        <v>1.1483333333333334</v>
      </c>
      <c r="BB89" s="672"/>
      <c r="BC89" s="676">
        <f t="shared" si="30"/>
        <v>3.5</v>
      </c>
      <c r="BD89" s="675">
        <f t="shared" si="31"/>
        <v>1.1900000000000022</v>
      </c>
      <c r="BE89" s="676">
        <f t="shared" si="32"/>
        <v>1.9030555555555557</v>
      </c>
      <c r="BF89" s="672"/>
      <c r="BG89" s="676">
        <f t="shared" si="33"/>
        <v>3.5</v>
      </c>
      <c r="BH89" s="675">
        <f t="shared" si="34"/>
        <v>-57.105</v>
      </c>
      <c r="BI89" s="522" t="str">
        <f t="shared" si="35"/>
        <v>-</v>
      </c>
    </row>
    <row r="90" spans="1:61" s="237" customFormat="1" ht="12.75" customHeight="1">
      <c r="A90" s="91"/>
      <c r="B90" s="286"/>
      <c r="C90" s="92"/>
      <c r="D90" s="286"/>
      <c r="E90" s="278">
        <v>0.24</v>
      </c>
      <c r="F90" s="80">
        <v>0.188</v>
      </c>
      <c r="G90" s="79">
        <v>1.2311</v>
      </c>
      <c r="H90" s="71">
        <f t="shared" si="9"/>
        <v>4</v>
      </c>
      <c r="I90" s="73">
        <f t="shared" si="4"/>
        <v>0.047900000000000054</v>
      </c>
      <c r="J90" s="73">
        <f t="shared" si="10"/>
        <v>2.3950000000000027</v>
      </c>
      <c r="K90" s="74">
        <f t="shared" si="5"/>
        <v>24.44</v>
      </c>
      <c r="L90" s="74">
        <v>36</v>
      </c>
      <c r="M90" s="75">
        <f t="shared" si="11"/>
        <v>0.6788888888888889</v>
      </c>
      <c r="N90" s="279">
        <v>0.24</v>
      </c>
      <c r="O90" s="80">
        <v>0.31</v>
      </c>
      <c r="P90" s="79">
        <v>1.1972</v>
      </c>
      <c r="Q90" s="71">
        <f t="shared" si="12"/>
        <v>4</v>
      </c>
      <c r="R90" s="73">
        <f t="shared" si="13"/>
        <v>0.042100000000000026</v>
      </c>
      <c r="S90" s="73">
        <f t="shared" si="14"/>
        <v>2.1050000000000013</v>
      </c>
      <c r="T90" s="77">
        <f t="shared" si="6"/>
        <v>40.3</v>
      </c>
      <c r="U90" s="77">
        <v>36</v>
      </c>
      <c r="V90" s="78">
        <f t="shared" si="15"/>
        <v>1.1194444444444445</v>
      </c>
      <c r="W90" s="279">
        <v>0.24</v>
      </c>
      <c r="X90" s="80">
        <v>0.53</v>
      </c>
      <c r="Y90" s="79">
        <v>1.1721</v>
      </c>
      <c r="Z90" s="71">
        <f t="shared" si="16"/>
        <v>4</v>
      </c>
      <c r="AA90" s="73">
        <f t="shared" si="17"/>
        <v>0.030000000000000027</v>
      </c>
      <c r="AB90" s="73">
        <f t="shared" si="18"/>
        <v>1.5000000000000013</v>
      </c>
      <c r="AC90" s="77">
        <f t="shared" si="7"/>
        <v>68.9</v>
      </c>
      <c r="AD90" s="77">
        <v>36</v>
      </c>
      <c r="AE90" s="78">
        <f t="shared" si="19"/>
        <v>1.913888888888889</v>
      </c>
      <c r="AF90" s="279">
        <v>0.24</v>
      </c>
      <c r="AG90" s="80"/>
      <c r="AH90" s="79"/>
      <c r="AI90" s="71">
        <f t="shared" si="20"/>
        <v>4</v>
      </c>
      <c r="AJ90" s="73">
        <f t="shared" si="21"/>
        <v>-1.1421</v>
      </c>
      <c r="AK90" s="73">
        <f t="shared" si="22"/>
        <v>-57.105</v>
      </c>
      <c r="AL90" s="77">
        <f t="shared" si="8"/>
        <v>0</v>
      </c>
      <c r="AM90" s="77">
        <v>36</v>
      </c>
      <c r="AN90" s="78">
        <f t="shared" si="23"/>
        <v>0</v>
      </c>
      <c r="AP90" s="271">
        <f t="shared" si="0"/>
        <v>0.523611111111111</v>
      </c>
      <c r="AQ90" s="272">
        <f t="shared" si="1"/>
        <v>0.938888888888889</v>
      </c>
      <c r="AR90" s="272">
        <f t="shared" si="2"/>
        <v>1.913888888888889</v>
      </c>
      <c r="AS90" s="273">
        <f t="shared" si="3"/>
        <v>0</v>
      </c>
      <c r="AU90" s="674">
        <f t="shared" si="24"/>
        <v>4</v>
      </c>
      <c r="AV90" s="675">
        <f t="shared" si="25"/>
        <v>2.3950000000000027</v>
      </c>
      <c r="AW90" s="676">
        <f t="shared" si="26"/>
        <v>0.6788888888888889</v>
      </c>
      <c r="AX90" s="672"/>
      <c r="AY90" s="676">
        <f t="shared" si="27"/>
        <v>4</v>
      </c>
      <c r="AZ90" s="675">
        <f t="shared" si="28"/>
        <v>2.1050000000000013</v>
      </c>
      <c r="BA90" s="676">
        <f t="shared" si="29"/>
        <v>1.1194444444444445</v>
      </c>
      <c r="BB90" s="672"/>
      <c r="BC90" s="676">
        <f t="shared" si="30"/>
        <v>4</v>
      </c>
      <c r="BD90" s="675">
        <f t="shared" si="31"/>
        <v>1.5000000000000013</v>
      </c>
      <c r="BE90" s="676">
        <f t="shared" si="32"/>
        <v>1.913888888888889</v>
      </c>
      <c r="BF90" s="672"/>
      <c r="BG90" s="676">
        <f t="shared" si="33"/>
        <v>4</v>
      </c>
      <c r="BH90" s="675">
        <f t="shared" si="34"/>
        <v>-57.105</v>
      </c>
      <c r="BI90" s="522" t="str">
        <f t="shared" si="35"/>
        <v>-</v>
      </c>
    </row>
    <row r="91" spans="1:61" s="237" customFormat="1" ht="12.75" customHeight="1">
      <c r="A91" s="91"/>
      <c r="B91" s="286"/>
      <c r="C91" s="92"/>
      <c r="D91" s="286"/>
      <c r="E91" s="278">
        <v>0.27</v>
      </c>
      <c r="F91" s="80">
        <v>0.179</v>
      </c>
      <c r="G91" s="79">
        <v>1.2348</v>
      </c>
      <c r="H91" s="71">
        <f t="shared" si="9"/>
        <v>4.5</v>
      </c>
      <c r="I91" s="73">
        <f t="shared" si="4"/>
        <v>0.05159999999999987</v>
      </c>
      <c r="J91" s="73">
        <f t="shared" si="10"/>
        <v>2.5799999999999934</v>
      </c>
      <c r="K91" s="74">
        <f t="shared" si="5"/>
        <v>23.27</v>
      </c>
      <c r="L91" s="74">
        <v>36</v>
      </c>
      <c r="M91" s="75">
        <f t="shared" si="11"/>
        <v>0.6463888888888889</v>
      </c>
      <c r="N91" s="279">
        <v>0.27</v>
      </c>
      <c r="O91" s="80">
        <v>0.302</v>
      </c>
      <c r="P91" s="79">
        <v>1.2001</v>
      </c>
      <c r="Q91" s="71">
        <f t="shared" si="12"/>
        <v>4.5</v>
      </c>
      <c r="R91" s="73">
        <f t="shared" si="13"/>
        <v>0.04499999999999993</v>
      </c>
      <c r="S91" s="73">
        <f t="shared" si="14"/>
        <v>2.2499999999999964</v>
      </c>
      <c r="T91" s="77">
        <f t="shared" si="6"/>
        <v>39.26</v>
      </c>
      <c r="U91" s="77">
        <v>36</v>
      </c>
      <c r="V91" s="78">
        <f t="shared" si="15"/>
        <v>1.0905555555555555</v>
      </c>
      <c r="W91" s="279">
        <v>0.27</v>
      </c>
      <c r="X91" s="80">
        <v>0.529</v>
      </c>
      <c r="Y91" s="79">
        <v>1.1784</v>
      </c>
      <c r="Z91" s="71">
        <f t="shared" si="16"/>
        <v>4.5</v>
      </c>
      <c r="AA91" s="73">
        <f t="shared" si="17"/>
        <v>0.0363</v>
      </c>
      <c r="AB91" s="73">
        <f t="shared" si="18"/>
        <v>1.815</v>
      </c>
      <c r="AC91" s="77">
        <f t="shared" si="7"/>
        <v>68.77000000000001</v>
      </c>
      <c r="AD91" s="77">
        <v>36</v>
      </c>
      <c r="AE91" s="78">
        <f t="shared" si="19"/>
        <v>1.910277777777778</v>
      </c>
      <c r="AF91" s="279">
        <v>0.27</v>
      </c>
      <c r="AG91" s="80"/>
      <c r="AH91" s="79"/>
      <c r="AI91" s="71">
        <f t="shared" si="20"/>
        <v>4.5</v>
      </c>
      <c r="AJ91" s="73">
        <f t="shared" si="21"/>
        <v>-1.1421</v>
      </c>
      <c r="AK91" s="73">
        <f t="shared" si="22"/>
        <v>-57.105</v>
      </c>
      <c r="AL91" s="77">
        <f t="shared" si="8"/>
        <v>0</v>
      </c>
      <c r="AM91" s="77">
        <v>36</v>
      </c>
      <c r="AN91" s="78">
        <f t="shared" si="23"/>
        <v>0</v>
      </c>
      <c r="AP91" s="271">
        <f t="shared" si="0"/>
        <v>0.523611111111111</v>
      </c>
      <c r="AQ91" s="272">
        <f t="shared" si="1"/>
        <v>0.938888888888889</v>
      </c>
      <c r="AR91" s="272">
        <f t="shared" si="2"/>
        <v>1.6394444444444445</v>
      </c>
      <c r="AS91" s="273">
        <f t="shared" si="3"/>
        <v>0</v>
      </c>
      <c r="AU91" s="674">
        <f t="shared" si="24"/>
        <v>4.5</v>
      </c>
      <c r="AV91" s="675">
        <f t="shared" si="25"/>
        <v>2.5799999999999934</v>
      </c>
      <c r="AW91" s="676">
        <f t="shared" si="26"/>
        <v>0.6463888888888889</v>
      </c>
      <c r="AX91" s="672"/>
      <c r="AY91" s="676">
        <f t="shared" si="27"/>
        <v>4.5</v>
      </c>
      <c r="AZ91" s="675">
        <f t="shared" si="28"/>
        <v>2.2499999999999964</v>
      </c>
      <c r="BA91" s="676">
        <f t="shared" si="29"/>
        <v>1.0905555555555555</v>
      </c>
      <c r="BB91" s="672"/>
      <c r="BC91" s="676">
        <f t="shared" si="30"/>
        <v>4.5</v>
      </c>
      <c r="BD91" s="675">
        <f t="shared" si="31"/>
        <v>1.815</v>
      </c>
      <c r="BE91" s="676">
        <f t="shared" si="32"/>
        <v>1.910277777777778</v>
      </c>
      <c r="BF91" s="672"/>
      <c r="BG91" s="676">
        <f t="shared" si="33"/>
        <v>4.5</v>
      </c>
      <c r="BH91" s="675">
        <f t="shared" si="34"/>
        <v>-57.105</v>
      </c>
      <c r="BI91" s="522" t="str">
        <f t="shared" si="35"/>
        <v>-</v>
      </c>
    </row>
    <row r="92" spans="1:61" s="237" customFormat="1" ht="12.75" customHeight="1">
      <c r="A92" s="91"/>
      <c r="B92" s="286"/>
      <c r="C92" s="92"/>
      <c r="D92" s="286"/>
      <c r="E92" s="278">
        <v>0.3</v>
      </c>
      <c r="F92" s="80">
        <v>0.175</v>
      </c>
      <c r="G92" s="79">
        <v>1.2369</v>
      </c>
      <c r="H92" s="71">
        <f aca="true" t="shared" si="36" ref="H92:H107">IF(OR(E92=0,$M$18=0),H91,100*E92/$M$30)</f>
        <v>5</v>
      </c>
      <c r="I92" s="73">
        <f t="shared" si="4"/>
        <v>0.05370000000000008</v>
      </c>
      <c r="J92" s="73">
        <f aca="true" t="shared" si="37" ref="J92:J107">IF(OR(E92=0,$M$18=0),J91,100*I92/$M$29)</f>
        <v>2.685000000000004</v>
      </c>
      <c r="K92" s="74">
        <f t="shared" si="5"/>
        <v>22.75</v>
      </c>
      <c r="L92" s="74">
        <v>36</v>
      </c>
      <c r="M92" s="75">
        <f aca="true" t="shared" si="38" ref="M92:M107">IF(OR(E92=0,$M$18=0),M91,K92/L92)</f>
        <v>0.6319444444444444</v>
      </c>
      <c r="N92" s="279">
        <v>0.3</v>
      </c>
      <c r="O92" s="80">
        <v>0.3</v>
      </c>
      <c r="P92" s="79">
        <v>1.2024</v>
      </c>
      <c r="Q92" s="71">
        <f aca="true" t="shared" si="39" ref="Q92:Q107">IF(OR(N92=0,$V$18=0),Q91,100*N92/$V$30)</f>
        <v>5</v>
      </c>
      <c r="R92" s="73">
        <f aca="true" t="shared" si="40" ref="R92:R107">IF(OR(N92=0,$V$18=0),R91,P92-$P$74)</f>
        <v>0.0472999999999999</v>
      </c>
      <c r="S92" s="73">
        <f aca="true" t="shared" si="41" ref="S92:S107">IF(OR(N92=0,$V$18=0),S91,100*R92/$V$29)</f>
        <v>2.364999999999995</v>
      </c>
      <c r="T92" s="77">
        <f t="shared" si="6"/>
        <v>39</v>
      </c>
      <c r="U92" s="77">
        <v>36</v>
      </c>
      <c r="V92" s="78">
        <f aca="true" t="shared" si="42" ref="V92:V107">IF(OR(N92=0,$V$18=0),V91,T92/U92)</f>
        <v>1.0833333333333333</v>
      </c>
      <c r="W92" s="279">
        <v>0.3</v>
      </c>
      <c r="X92" s="80">
        <v>0.527</v>
      </c>
      <c r="Y92" s="79">
        <v>1.1835</v>
      </c>
      <c r="Z92" s="71">
        <f aca="true" t="shared" si="43" ref="Z92:Z107">IF(OR(W92=0,$AE$18=0),Z91,100*W92/$AE$30)</f>
        <v>5</v>
      </c>
      <c r="AA92" s="73">
        <f aca="true" t="shared" si="44" ref="AA92:AA107">IF(OR(W92=0,$AE$18=0),AA91,Y92-$Y$74)</f>
        <v>0.0414000000000001</v>
      </c>
      <c r="AB92" s="73">
        <f aca="true" t="shared" si="45" ref="AB92:AB107">IF(OR(W92=0,$AE$18=0),AB91,100*AA92/$AE$29)</f>
        <v>2.070000000000005</v>
      </c>
      <c r="AC92" s="77">
        <f t="shared" si="7"/>
        <v>68.51</v>
      </c>
      <c r="AD92" s="77">
        <v>36</v>
      </c>
      <c r="AE92" s="78">
        <f aca="true" t="shared" si="46" ref="AE92:AE107">IF(OR(W92=0,$AE$18=0),AE91,AC92/AD92)</f>
        <v>1.9030555555555557</v>
      </c>
      <c r="AF92" s="279">
        <v>0.3</v>
      </c>
      <c r="AG92" s="80"/>
      <c r="AH92" s="79"/>
      <c r="AI92" s="71">
        <f t="shared" si="20"/>
        <v>5</v>
      </c>
      <c r="AJ92" s="73">
        <f t="shared" si="21"/>
        <v>-1.1421</v>
      </c>
      <c r="AK92" s="73">
        <f t="shared" si="22"/>
        <v>-57.105</v>
      </c>
      <c r="AL92" s="77">
        <f t="shared" si="8"/>
        <v>0</v>
      </c>
      <c r="AM92" s="77">
        <v>36</v>
      </c>
      <c r="AN92" s="78">
        <f t="shared" si="23"/>
        <v>0</v>
      </c>
      <c r="AP92" s="271">
        <f t="shared" si="0"/>
        <v>0.523611111111111</v>
      </c>
      <c r="AQ92" s="272">
        <f t="shared" si="1"/>
        <v>0.938888888888889</v>
      </c>
      <c r="AR92" s="272">
        <f t="shared" si="2"/>
        <v>1.6394444444444445</v>
      </c>
      <c r="AS92" s="273">
        <f t="shared" si="3"/>
        <v>0</v>
      </c>
      <c r="AU92" s="674">
        <f aca="true" t="shared" si="47" ref="AU92:AU107">IF(H92=0,"-",H92)</f>
        <v>5</v>
      </c>
      <c r="AV92" s="675">
        <f aca="true" t="shared" si="48" ref="AV92:AV107">IF(J92=0,"-",J92)</f>
        <v>2.685000000000004</v>
      </c>
      <c r="AW92" s="676">
        <f aca="true" t="shared" si="49" ref="AW92:AW107">IF(M92=0,"-",M92)</f>
        <v>0.6319444444444444</v>
      </c>
      <c r="AX92" s="672"/>
      <c r="AY92" s="676">
        <f aca="true" t="shared" si="50" ref="AY92:AY107">IF(Q92=0,"-",Q92)</f>
        <v>5</v>
      </c>
      <c r="AZ92" s="675">
        <f aca="true" t="shared" si="51" ref="AZ92:AZ107">IF(S92=0,"-",S92)</f>
        <v>2.364999999999995</v>
      </c>
      <c r="BA92" s="676">
        <f aca="true" t="shared" si="52" ref="BA92:BA107">IF(V92=0,"-",V92)</f>
        <v>1.0833333333333333</v>
      </c>
      <c r="BB92" s="672"/>
      <c r="BC92" s="676">
        <f aca="true" t="shared" si="53" ref="BC92:BC107">IF(Z92=0,"-",Z92)</f>
        <v>5</v>
      </c>
      <c r="BD92" s="675">
        <f aca="true" t="shared" si="54" ref="BD92:BD107">IF(AB92=0,"-",AB92)</f>
        <v>2.070000000000005</v>
      </c>
      <c r="BE92" s="676">
        <f aca="true" t="shared" si="55" ref="BE92:BE107">IF(AE92=0,"-",AE92)</f>
        <v>1.9030555555555557</v>
      </c>
      <c r="BF92" s="672"/>
      <c r="BG92" s="676">
        <f aca="true" t="shared" si="56" ref="BG92:BG107">IF(AI92=0,"-",AI92)</f>
        <v>5</v>
      </c>
      <c r="BH92" s="675">
        <f aca="true" t="shared" si="57" ref="BH92:BH107">IF(AK92=0,"-",AK92)</f>
        <v>-57.105</v>
      </c>
      <c r="BI92" s="522" t="str">
        <f aca="true" t="shared" si="58" ref="BI92:BI107">IF(AN92=0,"-",AN92)</f>
        <v>-</v>
      </c>
    </row>
    <row r="93" spans="1:61" s="237" customFormat="1" ht="12.75" customHeight="1">
      <c r="A93" s="91"/>
      <c r="B93" s="286"/>
      <c r="C93" s="92"/>
      <c r="D93" s="286"/>
      <c r="E93" s="278">
        <v>0.36</v>
      </c>
      <c r="F93" s="80">
        <v>0.175</v>
      </c>
      <c r="G93" s="79">
        <v>1.2401</v>
      </c>
      <c r="H93" s="71">
        <f t="shared" si="36"/>
        <v>6</v>
      </c>
      <c r="I93" s="73">
        <f t="shared" si="4"/>
        <v>0.05689999999999995</v>
      </c>
      <c r="J93" s="73">
        <f t="shared" si="37"/>
        <v>2.8449999999999975</v>
      </c>
      <c r="K93" s="74">
        <f t="shared" si="5"/>
        <v>22.75</v>
      </c>
      <c r="L93" s="74">
        <v>36</v>
      </c>
      <c r="M93" s="75">
        <f t="shared" si="38"/>
        <v>0.6319444444444444</v>
      </c>
      <c r="N93" s="279">
        <v>0.36</v>
      </c>
      <c r="O93" s="80">
        <v>0.298</v>
      </c>
      <c r="P93" s="79">
        <v>1.2066</v>
      </c>
      <c r="Q93" s="71">
        <f t="shared" si="39"/>
        <v>6</v>
      </c>
      <c r="R93" s="73">
        <f t="shared" si="40"/>
        <v>0.05149999999999988</v>
      </c>
      <c r="S93" s="73">
        <f t="shared" si="41"/>
        <v>2.574999999999994</v>
      </c>
      <c r="T93" s="77">
        <f t="shared" si="6"/>
        <v>38.739999999999995</v>
      </c>
      <c r="U93" s="77">
        <v>36</v>
      </c>
      <c r="V93" s="78">
        <f t="shared" si="42"/>
        <v>1.076111111111111</v>
      </c>
      <c r="W93" s="279">
        <v>0.36</v>
      </c>
      <c r="X93" s="80">
        <v>0.501</v>
      </c>
      <c r="Y93" s="79">
        <v>1.1876</v>
      </c>
      <c r="Z93" s="71">
        <f t="shared" si="43"/>
        <v>6</v>
      </c>
      <c r="AA93" s="73">
        <f t="shared" si="44"/>
        <v>0.045500000000000096</v>
      </c>
      <c r="AB93" s="73">
        <f t="shared" si="45"/>
        <v>2.275000000000005</v>
      </c>
      <c r="AC93" s="77">
        <f t="shared" si="7"/>
        <v>65.13</v>
      </c>
      <c r="AD93" s="77">
        <v>36</v>
      </c>
      <c r="AE93" s="78">
        <f t="shared" si="46"/>
        <v>1.8091666666666666</v>
      </c>
      <c r="AF93" s="279">
        <v>0.36</v>
      </c>
      <c r="AG93" s="80"/>
      <c r="AH93" s="79"/>
      <c r="AI93" s="71">
        <f t="shared" si="20"/>
        <v>6</v>
      </c>
      <c r="AJ93" s="73">
        <f t="shared" si="21"/>
        <v>-1.1421</v>
      </c>
      <c r="AK93" s="73">
        <f t="shared" si="22"/>
        <v>-57.105</v>
      </c>
      <c r="AL93" s="77">
        <f t="shared" si="8"/>
        <v>0</v>
      </c>
      <c r="AM93" s="77">
        <v>36</v>
      </c>
      <c r="AN93" s="78">
        <f t="shared" si="23"/>
        <v>0</v>
      </c>
      <c r="AP93" s="271">
        <f t="shared" si="0"/>
        <v>0.523611111111111</v>
      </c>
      <c r="AQ93" s="272">
        <f t="shared" si="1"/>
        <v>0.938888888888889</v>
      </c>
      <c r="AR93" s="272">
        <f t="shared" si="2"/>
        <v>1.6394444444444445</v>
      </c>
      <c r="AS93" s="273">
        <f t="shared" si="3"/>
        <v>0</v>
      </c>
      <c r="AU93" s="674">
        <f t="shared" si="47"/>
        <v>6</v>
      </c>
      <c r="AV93" s="675">
        <f t="shared" si="48"/>
        <v>2.8449999999999975</v>
      </c>
      <c r="AW93" s="676">
        <f t="shared" si="49"/>
        <v>0.6319444444444444</v>
      </c>
      <c r="AX93" s="672"/>
      <c r="AY93" s="676">
        <f t="shared" si="50"/>
        <v>6</v>
      </c>
      <c r="AZ93" s="675">
        <f t="shared" si="51"/>
        <v>2.574999999999994</v>
      </c>
      <c r="BA93" s="676">
        <f t="shared" si="52"/>
        <v>1.076111111111111</v>
      </c>
      <c r="BB93" s="672"/>
      <c r="BC93" s="676">
        <f t="shared" si="53"/>
        <v>6</v>
      </c>
      <c r="BD93" s="675">
        <f t="shared" si="54"/>
        <v>2.275000000000005</v>
      </c>
      <c r="BE93" s="676">
        <f t="shared" si="55"/>
        <v>1.8091666666666666</v>
      </c>
      <c r="BF93" s="672"/>
      <c r="BG93" s="676">
        <f t="shared" si="56"/>
        <v>6</v>
      </c>
      <c r="BH93" s="675">
        <f t="shared" si="57"/>
        <v>-57.105</v>
      </c>
      <c r="BI93" s="522" t="str">
        <f t="shared" si="58"/>
        <v>-</v>
      </c>
    </row>
    <row r="94" spans="1:61" s="237" customFormat="1" ht="12.75" customHeight="1">
      <c r="A94" s="91"/>
      <c r="B94" s="286"/>
      <c r="C94" s="92"/>
      <c r="D94" s="286"/>
      <c r="E94" s="278">
        <v>0.42</v>
      </c>
      <c r="F94" s="80">
        <v>0.175</v>
      </c>
      <c r="G94" s="79">
        <v>1.2438</v>
      </c>
      <c r="H94" s="71">
        <f t="shared" si="36"/>
        <v>7</v>
      </c>
      <c r="I94" s="73">
        <f t="shared" si="4"/>
        <v>0.06059999999999999</v>
      </c>
      <c r="J94" s="73">
        <f t="shared" si="37"/>
        <v>3.0299999999999994</v>
      </c>
      <c r="K94" s="74">
        <f t="shared" si="5"/>
        <v>22.75</v>
      </c>
      <c r="L94" s="74">
        <v>36</v>
      </c>
      <c r="M94" s="75">
        <f t="shared" si="38"/>
        <v>0.6319444444444444</v>
      </c>
      <c r="N94" s="279">
        <v>0.42</v>
      </c>
      <c r="O94" s="80">
        <v>0.292</v>
      </c>
      <c r="P94" s="79">
        <v>1.2109</v>
      </c>
      <c r="Q94" s="71">
        <f t="shared" si="39"/>
        <v>7</v>
      </c>
      <c r="R94" s="73">
        <f t="shared" si="40"/>
        <v>0.05580000000000007</v>
      </c>
      <c r="S94" s="73">
        <f t="shared" si="41"/>
        <v>2.7900000000000036</v>
      </c>
      <c r="T94" s="77">
        <f t="shared" si="6"/>
        <v>37.96</v>
      </c>
      <c r="U94" s="77">
        <v>36</v>
      </c>
      <c r="V94" s="78">
        <f t="shared" si="42"/>
        <v>1.0544444444444445</v>
      </c>
      <c r="W94" s="279">
        <v>0.42</v>
      </c>
      <c r="X94" s="80">
        <v>0.491</v>
      </c>
      <c r="Y94" s="79">
        <v>1.1891</v>
      </c>
      <c r="Z94" s="71">
        <f t="shared" si="43"/>
        <v>7</v>
      </c>
      <c r="AA94" s="73">
        <f t="shared" si="44"/>
        <v>0.04700000000000015</v>
      </c>
      <c r="AB94" s="73">
        <f t="shared" si="45"/>
        <v>2.3500000000000076</v>
      </c>
      <c r="AC94" s="77">
        <f t="shared" si="7"/>
        <v>63.83</v>
      </c>
      <c r="AD94" s="77">
        <v>36</v>
      </c>
      <c r="AE94" s="78">
        <f t="shared" si="46"/>
        <v>1.7730555555555556</v>
      </c>
      <c r="AF94" s="279">
        <v>0.42</v>
      </c>
      <c r="AG94" s="80"/>
      <c r="AH94" s="79"/>
      <c r="AI94" s="71">
        <f t="shared" si="20"/>
        <v>7</v>
      </c>
      <c r="AJ94" s="73">
        <f t="shared" si="21"/>
        <v>-1.1421</v>
      </c>
      <c r="AK94" s="73">
        <f t="shared" si="22"/>
        <v>-57.105</v>
      </c>
      <c r="AL94" s="77">
        <f t="shared" si="8"/>
        <v>0</v>
      </c>
      <c r="AM94" s="77">
        <v>36</v>
      </c>
      <c r="AN94" s="78">
        <f t="shared" si="23"/>
        <v>0</v>
      </c>
      <c r="AP94" s="271">
        <f t="shared" si="0"/>
        <v>0.523611111111111</v>
      </c>
      <c r="AQ94" s="272">
        <f t="shared" si="1"/>
        <v>0.938888888888889</v>
      </c>
      <c r="AR94" s="272">
        <f t="shared" si="2"/>
        <v>1.6394444444444445</v>
      </c>
      <c r="AS94" s="273">
        <f t="shared" si="3"/>
        <v>0</v>
      </c>
      <c r="AU94" s="674">
        <f t="shared" si="47"/>
        <v>7</v>
      </c>
      <c r="AV94" s="675">
        <f t="shared" si="48"/>
        <v>3.0299999999999994</v>
      </c>
      <c r="AW94" s="676">
        <f t="shared" si="49"/>
        <v>0.6319444444444444</v>
      </c>
      <c r="AX94" s="672"/>
      <c r="AY94" s="676">
        <f t="shared" si="50"/>
        <v>7</v>
      </c>
      <c r="AZ94" s="675">
        <f t="shared" si="51"/>
        <v>2.7900000000000036</v>
      </c>
      <c r="BA94" s="676">
        <f t="shared" si="52"/>
        <v>1.0544444444444445</v>
      </c>
      <c r="BB94" s="672"/>
      <c r="BC94" s="676">
        <f t="shared" si="53"/>
        <v>7</v>
      </c>
      <c r="BD94" s="675">
        <f t="shared" si="54"/>
        <v>2.3500000000000076</v>
      </c>
      <c r="BE94" s="676">
        <f t="shared" si="55"/>
        <v>1.7730555555555556</v>
      </c>
      <c r="BF94" s="672"/>
      <c r="BG94" s="676">
        <f t="shared" si="56"/>
        <v>7</v>
      </c>
      <c r="BH94" s="675">
        <f t="shared" si="57"/>
        <v>-57.105</v>
      </c>
      <c r="BI94" s="522" t="str">
        <f t="shared" si="58"/>
        <v>-</v>
      </c>
    </row>
    <row r="95" spans="1:61" s="237" customFormat="1" ht="12.75" customHeight="1">
      <c r="A95" s="91"/>
      <c r="B95" s="286"/>
      <c r="C95" s="92"/>
      <c r="D95" s="286"/>
      <c r="E95" s="278">
        <v>0.48</v>
      </c>
      <c r="F95" s="80">
        <v>0.175</v>
      </c>
      <c r="G95" s="79">
        <v>1.2484</v>
      </c>
      <c r="H95" s="71">
        <f t="shared" si="36"/>
        <v>8</v>
      </c>
      <c r="I95" s="73">
        <f t="shared" si="4"/>
        <v>0.06519999999999992</v>
      </c>
      <c r="J95" s="73">
        <f t="shared" si="37"/>
        <v>3.2599999999999962</v>
      </c>
      <c r="K95" s="74">
        <f t="shared" si="5"/>
        <v>22.75</v>
      </c>
      <c r="L95" s="74">
        <v>36</v>
      </c>
      <c r="M95" s="75">
        <f t="shared" si="38"/>
        <v>0.6319444444444444</v>
      </c>
      <c r="N95" s="279">
        <v>0.48</v>
      </c>
      <c r="O95" s="80">
        <v>0.287</v>
      </c>
      <c r="P95" s="79">
        <v>1.2126</v>
      </c>
      <c r="Q95" s="71">
        <f t="shared" si="39"/>
        <v>8</v>
      </c>
      <c r="R95" s="73">
        <f t="shared" si="40"/>
        <v>0.057499999999999885</v>
      </c>
      <c r="S95" s="73">
        <f t="shared" si="41"/>
        <v>2.8749999999999942</v>
      </c>
      <c r="T95" s="77">
        <f t="shared" si="6"/>
        <v>37.309999999999995</v>
      </c>
      <c r="U95" s="77">
        <v>36</v>
      </c>
      <c r="V95" s="78">
        <f t="shared" si="42"/>
        <v>1.0363888888888888</v>
      </c>
      <c r="W95" s="279">
        <v>0.48</v>
      </c>
      <c r="X95" s="80">
        <v>0.491</v>
      </c>
      <c r="Y95" s="79">
        <v>1.1902</v>
      </c>
      <c r="Z95" s="71">
        <f t="shared" si="43"/>
        <v>8</v>
      </c>
      <c r="AA95" s="73">
        <f t="shared" si="44"/>
        <v>0.04810000000000003</v>
      </c>
      <c r="AB95" s="73">
        <f t="shared" si="45"/>
        <v>2.4050000000000016</v>
      </c>
      <c r="AC95" s="77">
        <f t="shared" si="7"/>
        <v>63.83</v>
      </c>
      <c r="AD95" s="77">
        <v>36</v>
      </c>
      <c r="AE95" s="78">
        <f t="shared" si="46"/>
        <v>1.7730555555555556</v>
      </c>
      <c r="AF95" s="279">
        <v>0.48</v>
      </c>
      <c r="AG95" s="80"/>
      <c r="AH95" s="79"/>
      <c r="AI95" s="71">
        <f t="shared" si="20"/>
        <v>8</v>
      </c>
      <c r="AJ95" s="73">
        <f t="shared" si="21"/>
        <v>-1.1421</v>
      </c>
      <c r="AK95" s="73">
        <f t="shared" si="22"/>
        <v>-57.105</v>
      </c>
      <c r="AL95" s="77">
        <f t="shared" si="8"/>
        <v>0</v>
      </c>
      <c r="AM95" s="77">
        <v>36</v>
      </c>
      <c r="AN95" s="78">
        <f t="shared" si="23"/>
        <v>0</v>
      </c>
      <c r="AP95" s="271">
        <f t="shared" si="0"/>
        <v>0.523611111111111</v>
      </c>
      <c r="AQ95" s="272">
        <f t="shared" si="1"/>
        <v>0.938888888888889</v>
      </c>
      <c r="AR95" s="272">
        <f t="shared" si="2"/>
        <v>1.6394444444444445</v>
      </c>
      <c r="AS95" s="273">
        <f t="shared" si="3"/>
        <v>0</v>
      </c>
      <c r="AU95" s="674">
        <f t="shared" si="47"/>
        <v>8</v>
      </c>
      <c r="AV95" s="675">
        <f t="shared" si="48"/>
        <v>3.2599999999999962</v>
      </c>
      <c r="AW95" s="676">
        <f t="shared" si="49"/>
        <v>0.6319444444444444</v>
      </c>
      <c r="AX95" s="672"/>
      <c r="AY95" s="676">
        <f t="shared" si="50"/>
        <v>8</v>
      </c>
      <c r="AZ95" s="675">
        <f t="shared" si="51"/>
        <v>2.8749999999999942</v>
      </c>
      <c r="BA95" s="676">
        <f t="shared" si="52"/>
        <v>1.0363888888888888</v>
      </c>
      <c r="BB95" s="672"/>
      <c r="BC95" s="676">
        <f t="shared" si="53"/>
        <v>8</v>
      </c>
      <c r="BD95" s="675">
        <f t="shared" si="54"/>
        <v>2.4050000000000016</v>
      </c>
      <c r="BE95" s="676">
        <f t="shared" si="55"/>
        <v>1.7730555555555556</v>
      </c>
      <c r="BF95" s="672"/>
      <c r="BG95" s="676">
        <f t="shared" si="56"/>
        <v>8</v>
      </c>
      <c r="BH95" s="675">
        <f t="shared" si="57"/>
        <v>-57.105</v>
      </c>
      <c r="BI95" s="522" t="str">
        <f t="shared" si="58"/>
        <v>-</v>
      </c>
    </row>
    <row r="96" spans="1:61" s="237" customFormat="1" ht="12.75" customHeight="1">
      <c r="A96" s="91"/>
      <c r="B96" s="286"/>
      <c r="C96" s="92"/>
      <c r="D96" s="286"/>
      <c r="E96" s="278">
        <v>0.54</v>
      </c>
      <c r="F96" s="80">
        <v>0.175</v>
      </c>
      <c r="G96" s="79">
        <v>1.2546</v>
      </c>
      <c r="H96" s="71">
        <f t="shared" si="36"/>
        <v>9</v>
      </c>
      <c r="I96" s="73">
        <f t="shared" si="4"/>
        <v>0.07139999999999991</v>
      </c>
      <c r="J96" s="73">
        <f t="shared" si="37"/>
        <v>3.5699999999999954</v>
      </c>
      <c r="K96" s="74">
        <f t="shared" si="5"/>
        <v>22.75</v>
      </c>
      <c r="L96" s="74">
        <v>36</v>
      </c>
      <c r="M96" s="75">
        <f t="shared" si="38"/>
        <v>0.6319444444444444</v>
      </c>
      <c r="N96" s="279">
        <v>0.54</v>
      </c>
      <c r="O96" s="80">
        <v>0.271</v>
      </c>
      <c r="P96" s="79">
        <v>1.2188</v>
      </c>
      <c r="Q96" s="71">
        <f t="shared" si="39"/>
        <v>9</v>
      </c>
      <c r="R96" s="73">
        <f t="shared" si="40"/>
        <v>0.06370000000000009</v>
      </c>
      <c r="S96" s="73">
        <f t="shared" si="41"/>
        <v>3.1850000000000045</v>
      </c>
      <c r="T96" s="77">
        <f t="shared" si="6"/>
        <v>35.230000000000004</v>
      </c>
      <c r="U96" s="77">
        <v>36</v>
      </c>
      <c r="V96" s="78">
        <f t="shared" si="42"/>
        <v>0.9786111111111112</v>
      </c>
      <c r="W96" s="279">
        <v>0.54</v>
      </c>
      <c r="X96" s="80">
        <v>0.491</v>
      </c>
      <c r="Y96" s="79">
        <v>1.1932</v>
      </c>
      <c r="Z96" s="71">
        <f t="shared" si="43"/>
        <v>9</v>
      </c>
      <c r="AA96" s="73">
        <f t="shared" si="44"/>
        <v>0.051100000000000145</v>
      </c>
      <c r="AB96" s="73">
        <f t="shared" si="45"/>
        <v>2.5550000000000073</v>
      </c>
      <c r="AC96" s="77">
        <f t="shared" si="7"/>
        <v>63.83</v>
      </c>
      <c r="AD96" s="77">
        <v>36</v>
      </c>
      <c r="AE96" s="78">
        <f t="shared" si="46"/>
        <v>1.7730555555555556</v>
      </c>
      <c r="AF96" s="279">
        <v>0.54</v>
      </c>
      <c r="AG96" s="80"/>
      <c r="AH96" s="79"/>
      <c r="AI96" s="71">
        <f t="shared" si="20"/>
        <v>9</v>
      </c>
      <c r="AJ96" s="73">
        <f t="shared" si="21"/>
        <v>-1.1421</v>
      </c>
      <c r="AK96" s="73">
        <f t="shared" si="22"/>
        <v>-57.105</v>
      </c>
      <c r="AL96" s="77">
        <f t="shared" si="8"/>
        <v>0</v>
      </c>
      <c r="AM96" s="77">
        <v>36</v>
      </c>
      <c r="AN96" s="78">
        <f t="shared" si="23"/>
        <v>0</v>
      </c>
      <c r="AP96" s="271">
        <f t="shared" si="0"/>
        <v>0.523611111111111</v>
      </c>
      <c r="AQ96" s="272">
        <f t="shared" si="1"/>
        <v>0.938888888888889</v>
      </c>
      <c r="AR96" s="272">
        <f t="shared" si="2"/>
        <v>1.6394444444444445</v>
      </c>
      <c r="AS96" s="273">
        <f t="shared" si="3"/>
        <v>0</v>
      </c>
      <c r="AU96" s="674">
        <f t="shared" si="47"/>
        <v>9</v>
      </c>
      <c r="AV96" s="675">
        <f t="shared" si="48"/>
        <v>3.5699999999999954</v>
      </c>
      <c r="AW96" s="676">
        <f t="shared" si="49"/>
        <v>0.6319444444444444</v>
      </c>
      <c r="AX96" s="672"/>
      <c r="AY96" s="676">
        <f t="shared" si="50"/>
        <v>9</v>
      </c>
      <c r="AZ96" s="675">
        <f t="shared" si="51"/>
        <v>3.1850000000000045</v>
      </c>
      <c r="BA96" s="676">
        <f t="shared" si="52"/>
        <v>0.9786111111111112</v>
      </c>
      <c r="BB96" s="672"/>
      <c r="BC96" s="676">
        <f t="shared" si="53"/>
        <v>9</v>
      </c>
      <c r="BD96" s="675">
        <f t="shared" si="54"/>
        <v>2.5550000000000073</v>
      </c>
      <c r="BE96" s="676">
        <f t="shared" si="55"/>
        <v>1.7730555555555556</v>
      </c>
      <c r="BF96" s="672"/>
      <c r="BG96" s="676">
        <f t="shared" si="56"/>
        <v>9</v>
      </c>
      <c r="BH96" s="675">
        <f t="shared" si="57"/>
        <v>-57.105</v>
      </c>
      <c r="BI96" s="522" t="str">
        <f t="shared" si="58"/>
        <v>-</v>
      </c>
    </row>
    <row r="97" spans="1:61" s="237" customFormat="1" ht="12.75" customHeight="1">
      <c r="A97" s="91"/>
      <c r="B97" s="286"/>
      <c r="C97" s="92"/>
      <c r="D97" s="286"/>
      <c r="E97" s="278">
        <v>0.6</v>
      </c>
      <c r="F97" s="80">
        <v>0.175</v>
      </c>
      <c r="G97" s="79">
        <v>1.2602</v>
      </c>
      <c r="H97" s="71">
        <f t="shared" si="36"/>
        <v>10</v>
      </c>
      <c r="I97" s="73">
        <f t="shared" si="4"/>
        <v>0.07699999999999996</v>
      </c>
      <c r="J97" s="73">
        <f t="shared" si="37"/>
        <v>3.849999999999998</v>
      </c>
      <c r="K97" s="74">
        <f t="shared" si="5"/>
        <v>22.75</v>
      </c>
      <c r="L97" s="74">
        <v>36</v>
      </c>
      <c r="M97" s="75">
        <f t="shared" si="38"/>
        <v>0.6319444444444444</v>
      </c>
      <c r="N97" s="279">
        <v>0.6</v>
      </c>
      <c r="O97" s="80">
        <v>0.261</v>
      </c>
      <c r="P97" s="79">
        <v>1.2201</v>
      </c>
      <c r="Q97" s="71">
        <f t="shared" si="39"/>
        <v>10</v>
      </c>
      <c r="R97" s="73">
        <f t="shared" si="40"/>
        <v>0.06499999999999995</v>
      </c>
      <c r="S97" s="73">
        <f t="shared" si="41"/>
        <v>3.2499999999999973</v>
      </c>
      <c r="T97" s="77">
        <f t="shared" si="6"/>
        <v>33.93</v>
      </c>
      <c r="U97" s="77">
        <v>36</v>
      </c>
      <c r="V97" s="78">
        <f t="shared" si="42"/>
        <v>0.9425</v>
      </c>
      <c r="W97" s="279">
        <v>0.6</v>
      </c>
      <c r="X97" s="80">
        <v>0.486</v>
      </c>
      <c r="Y97" s="79">
        <v>1.1959</v>
      </c>
      <c r="Z97" s="71">
        <f t="shared" si="43"/>
        <v>10</v>
      </c>
      <c r="AA97" s="73">
        <f t="shared" si="44"/>
        <v>0.05380000000000007</v>
      </c>
      <c r="AB97" s="73">
        <f t="shared" si="45"/>
        <v>2.6900000000000035</v>
      </c>
      <c r="AC97" s="77">
        <f t="shared" si="7"/>
        <v>63.18</v>
      </c>
      <c r="AD97" s="77">
        <v>36</v>
      </c>
      <c r="AE97" s="78">
        <f t="shared" si="46"/>
        <v>1.755</v>
      </c>
      <c r="AF97" s="279">
        <v>0.6</v>
      </c>
      <c r="AG97" s="80"/>
      <c r="AH97" s="79"/>
      <c r="AI97" s="71">
        <f t="shared" si="20"/>
        <v>10</v>
      </c>
      <c r="AJ97" s="73">
        <f t="shared" si="21"/>
        <v>-1.1421</v>
      </c>
      <c r="AK97" s="73">
        <f t="shared" si="22"/>
        <v>-57.105</v>
      </c>
      <c r="AL97" s="77">
        <f t="shared" si="8"/>
        <v>0</v>
      </c>
      <c r="AM97" s="77">
        <v>36</v>
      </c>
      <c r="AN97" s="78">
        <f t="shared" si="23"/>
        <v>0</v>
      </c>
      <c r="AP97" s="271">
        <f t="shared" si="0"/>
        <v>0.523611111111111</v>
      </c>
      <c r="AQ97" s="272">
        <f t="shared" si="1"/>
        <v>0.938888888888889</v>
      </c>
      <c r="AR97" s="272">
        <f t="shared" si="2"/>
        <v>1.6394444444444445</v>
      </c>
      <c r="AS97" s="273" t="e">
        <f t="shared" si="3"/>
        <v>#N/A</v>
      </c>
      <c r="AU97" s="674">
        <f t="shared" si="47"/>
        <v>10</v>
      </c>
      <c r="AV97" s="675">
        <f t="shared" si="48"/>
        <v>3.849999999999998</v>
      </c>
      <c r="AW97" s="676">
        <f t="shared" si="49"/>
        <v>0.6319444444444444</v>
      </c>
      <c r="AX97" s="672"/>
      <c r="AY97" s="676">
        <f t="shared" si="50"/>
        <v>10</v>
      </c>
      <c r="AZ97" s="675">
        <f t="shared" si="51"/>
        <v>3.2499999999999973</v>
      </c>
      <c r="BA97" s="676">
        <f t="shared" si="52"/>
        <v>0.9425</v>
      </c>
      <c r="BB97" s="672"/>
      <c r="BC97" s="676">
        <f t="shared" si="53"/>
        <v>10</v>
      </c>
      <c r="BD97" s="675">
        <f t="shared" si="54"/>
        <v>2.6900000000000035</v>
      </c>
      <c r="BE97" s="676">
        <f t="shared" si="55"/>
        <v>1.755</v>
      </c>
      <c r="BF97" s="672"/>
      <c r="BG97" s="676">
        <f t="shared" si="56"/>
        <v>10</v>
      </c>
      <c r="BH97" s="675">
        <f t="shared" si="57"/>
        <v>-57.105</v>
      </c>
      <c r="BI97" s="522" t="str">
        <f t="shared" si="58"/>
        <v>-</v>
      </c>
    </row>
    <row r="98" spans="1:61" s="237" customFormat="1" ht="12.75" customHeight="1">
      <c r="A98" s="91"/>
      <c r="B98" s="286"/>
      <c r="C98" s="92"/>
      <c r="D98" s="286"/>
      <c r="E98" s="278">
        <v>0.66</v>
      </c>
      <c r="F98" s="80">
        <v>0.162</v>
      </c>
      <c r="G98" s="79">
        <v>1.2646</v>
      </c>
      <c r="H98" s="71">
        <f t="shared" si="36"/>
        <v>11</v>
      </c>
      <c r="I98" s="73">
        <f t="shared" si="4"/>
        <v>0.08139999999999992</v>
      </c>
      <c r="J98" s="73">
        <f t="shared" si="37"/>
        <v>4.069999999999996</v>
      </c>
      <c r="K98" s="74">
        <f t="shared" si="5"/>
        <v>21.060000000000002</v>
      </c>
      <c r="L98" s="74">
        <v>36</v>
      </c>
      <c r="M98" s="75">
        <f t="shared" si="38"/>
        <v>0.5850000000000001</v>
      </c>
      <c r="N98" s="279">
        <v>0.66</v>
      </c>
      <c r="O98" s="80">
        <v>0.267</v>
      </c>
      <c r="P98" s="79">
        <v>1.2204</v>
      </c>
      <c r="Q98" s="71">
        <f t="shared" si="39"/>
        <v>11</v>
      </c>
      <c r="R98" s="73">
        <f t="shared" si="40"/>
        <v>0.06529999999999991</v>
      </c>
      <c r="S98" s="73">
        <f t="shared" si="41"/>
        <v>3.2649999999999957</v>
      </c>
      <c r="T98" s="77">
        <f t="shared" si="6"/>
        <v>34.71</v>
      </c>
      <c r="U98" s="77">
        <v>36</v>
      </c>
      <c r="V98" s="78">
        <f t="shared" si="42"/>
        <v>0.9641666666666667</v>
      </c>
      <c r="W98" s="279">
        <v>0.66</v>
      </c>
      <c r="X98" s="80">
        <v>0.48</v>
      </c>
      <c r="Y98" s="79">
        <v>1.1986</v>
      </c>
      <c r="Z98" s="71">
        <f t="shared" si="43"/>
        <v>11</v>
      </c>
      <c r="AA98" s="73">
        <f t="shared" si="44"/>
        <v>0.05650000000000022</v>
      </c>
      <c r="AB98" s="73">
        <f t="shared" si="45"/>
        <v>2.825000000000011</v>
      </c>
      <c r="AC98" s="77">
        <f t="shared" si="7"/>
        <v>62.4</v>
      </c>
      <c r="AD98" s="77">
        <v>36</v>
      </c>
      <c r="AE98" s="78">
        <f t="shared" si="46"/>
        <v>1.7333333333333334</v>
      </c>
      <c r="AF98" s="279">
        <v>0.66</v>
      </c>
      <c r="AG98" s="80"/>
      <c r="AH98" s="79"/>
      <c r="AI98" s="71">
        <f t="shared" si="20"/>
        <v>11</v>
      </c>
      <c r="AJ98" s="73">
        <f t="shared" si="21"/>
        <v>-1.1421</v>
      </c>
      <c r="AK98" s="73">
        <f t="shared" si="22"/>
        <v>-57.105</v>
      </c>
      <c r="AL98" s="77">
        <f t="shared" si="8"/>
        <v>0</v>
      </c>
      <c r="AM98" s="77">
        <v>36</v>
      </c>
      <c r="AN98" s="78">
        <f t="shared" si="23"/>
        <v>0</v>
      </c>
      <c r="AP98" s="271">
        <f t="shared" si="0"/>
        <v>0.523611111111111</v>
      </c>
      <c r="AQ98" s="272">
        <f t="shared" si="1"/>
        <v>0.938888888888889</v>
      </c>
      <c r="AR98" s="272">
        <f t="shared" si="2"/>
        <v>1.6394444444444445</v>
      </c>
      <c r="AS98" s="273" t="e">
        <f t="shared" si="3"/>
        <v>#N/A</v>
      </c>
      <c r="AU98" s="674">
        <f t="shared" si="47"/>
        <v>11</v>
      </c>
      <c r="AV98" s="675">
        <f t="shared" si="48"/>
        <v>4.069999999999996</v>
      </c>
      <c r="AW98" s="676">
        <f t="shared" si="49"/>
        <v>0.5850000000000001</v>
      </c>
      <c r="AX98" s="672"/>
      <c r="AY98" s="676">
        <f t="shared" si="50"/>
        <v>11</v>
      </c>
      <c r="AZ98" s="675">
        <f t="shared" si="51"/>
        <v>3.2649999999999957</v>
      </c>
      <c r="BA98" s="676">
        <f t="shared" si="52"/>
        <v>0.9641666666666667</v>
      </c>
      <c r="BB98" s="672"/>
      <c r="BC98" s="676">
        <f t="shared" si="53"/>
        <v>11</v>
      </c>
      <c r="BD98" s="675">
        <f t="shared" si="54"/>
        <v>2.825000000000011</v>
      </c>
      <c r="BE98" s="676">
        <f t="shared" si="55"/>
        <v>1.7333333333333334</v>
      </c>
      <c r="BF98" s="672"/>
      <c r="BG98" s="676">
        <f t="shared" si="56"/>
        <v>11</v>
      </c>
      <c r="BH98" s="675">
        <f t="shared" si="57"/>
        <v>-57.105</v>
      </c>
      <c r="BI98" s="522" t="str">
        <f t="shared" si="58"/>
        <v>-</v>
      </c>
    </row>
    <row r="99" spans="1:61" s="237" customFormat="1" ht="12.75" customHeight="1">
      <c r="A99" s="91"/>
      <c r="B99" s="286"/>
      <c r="C99" s="92"/>
      <c r="D99" s="286"/>
      <c r="E99" s="278">
        <v>0.72</v>
      </c>
      <c r="F99" s="80">
        <v>0.146</v>
      </c>
      <c r="G99" s="79">
        <v>1.2621</v>
      </c>
      <c r="H99" s="71">
        <f t="shared" si="36"/>
        <v>12</v>
      </c>
      <c r="I99" s="73">
        <f t="shared" si="4"/>
        <v>0.07889999999999997</v>
      </c>
      <c r="J99" s="73">
        <f t="shared" si="37"/>
        <v>3.9449999999999985</v>
      </c>
      <c r="K99" s="74">
        <f t="shared" si="5"/>
        <v>18.98</v>
      </c>
      <c r="L99" s="74">
        <v>36</v>
      </c>
      <c r="M99" s="75">
        <f t="shared" si="38"/>
        <v>0.5272222222222223</v>
      </c>
      <c r="N99" s="279">
        <v>0.72</v>
      </c>
      <c r="O99" s="80">
        <v>0.264</v>
      </c>
      <c r="P99" s="79">
        <v>1.2212</v>
      </c>
      <c r="Q99" s="71">
        <f t="shared" si="39"/>
        <v>12</v>
      </c>
      <c r="R99" s="73">
        <f t="shared" si="40"/>
        <v>0.06610000000000005</v>
      </c>
      <c r="S99" s="73">
        <f t="shared" si="41"/>
        <v>3.3050000000000024</v>
      </c>
      <c r="T99" s="77">
        <f t="shared" si="6"/>
        <v>34.32</v>
      </c>
      <c r="U99" s="77">
        <v>36</v>
      </c>
      <c r="V99" s="78">
        <f t="shared" si="42"/>
        <v>0.9533333333333334</v>
      </c>
      <c r="W99" s="279">
        <v>0.72</v>
      </c>
      <c r="X99" s="80">
        <v>0.471</v>
      </c>
      <c r="Y99" s="79">
        <v>1.2006</v>
      </c>
      <c r="Z99" s="71">
        <f t="shared" si="43"/>
        <v>12</v>
      </c>
      <c r="AA99" s="73">
        <f t="shared" si="44"/>
        <v>0.058499999999999996</v>
      </c>
      <c r="AB99" s="73">
        <f t="shared" si="45"/>
        <v>2.925</v>
      </c>
      <c r="AC99" s="77">
        <f t="shared" si="7"/>
        <v>61.23</v>
      </c>
      <c r="AD99" s="77">
        <v>36</v>
      </c>
      <c r="AE99" s="78">
        <f t="shared" si="46"/>
        <v>1.7008333333333332</v>
      </c>
      <c r="AF99" s="279">
        <v>0.72</v>
      </c>
      <c r="AG99" s="80"/>
      <c r="AH99" s="79"/>
      <c r="AI99" s="71">
        <f t="shared" si="20"/>
        <v>12</v>
      </c>
      <c r="AJ99" s="73">
        <f t="shared" si="21"/>
        <v>-1.1421</v>
      </c>
      <c r="AK99" s="73">
        <f t="shared" si="22"/>
        <v>-57.105</v>
      </c>
      <c r="AL99" s="77">
        <f t="shared" si="8"/>
        <v>0</v>
      </c>
      <c r="AM99" s="77">
        <v>36</v>
      </c>
      <c r="AN99" s="78">
        <f t="shared" si="23"/>
        <v>0</v>
      </c>
      <c r="AP99" s="271">
        <f t="shared" si="0"/>
        <v>0.523611111111111</v>
      </c>
      <c r="AQ99" s="272">
        <f t="shared" si="1"/>
        <v>0.938888888888889</v>
      </c>
      <c r="AR99" s="272">
        <f t="shared" si="2"/>
        <v>1.6394444444444445</v>
      </c>
      <c r="AS99" s="273" t="e">
        <f t="shared" si="3"/>
        <v>#N/A</v>
      </c>
      <c r="AU99" s="674">
        <f t="shared" si="47"/>
        <v>12</v>
      </c>
      <c r="AV99" s="675">
        <f t="shared" si="48"/>
        <v>3.9449999999999985</v>
      </c>
      <c r="AW99" s="676">
        <f t="shared" si="49"/>
        <v>0.5272222222222223</v>
      </c>
      <c r="AX99" s="672"/>
      <c r="AY99" s="676">
        <f t="shared" si="50"/>
        <v>12</v>
      </c>
      <c r="AZ99" s="675">
        <f t="shared" si="51"/>
        <v>3.3050000000000024</v>
      </c>
      <c r="BA99" s="676">
        <f t="shared" si="52"/>
        <v>0.9533333333333334</v>
      </c>
      <c r="BB99" s="672"/>
      <c r="BC99" s="676">
        <f t="shared" si="53"/>
        <v>12</v>
      </c>
      <c r="BD99" s="675">
        <f t="shared" si="54"/>
        <v>2.925</v>
      </c>
      <c r="BE99" s="676">
        <f t="shared" si="55"/>
        <v>1.7008333333333332</v>
      </c>
      <c r="BF99" s="672"/>
      <c r="BG99" s="676">
        <f t="shared" si="56"/>
        <v>12</v>
      </c>
      <c r="BH99" s="675">
        <f t="shared" si="57"/>
        <v>-57.105</v>
      </c>
      <c r="BI99" s="522" t="str">
        <f t="shared" si="58"/>
        <v>-</v>
      </c>
    </row>
    <row r="100" spans="1:61" s="237" customFormat="1" ht="12.75" customHeight="1">
      <c r="A100" s="91"/>
      <c r="B100" s="286"/>
      <c r="C100" s="92"/>
      <c r="D100" s="286"/>
      <c r="E100" s="278">
        <v>0.78</v>
      </c>
      <c r="F100" s="80">
        <v>0.144</v>
      </c>
      <c r="G100" s="79">
        <v>1.2588</v>
      </c>
      <c r="H100" s="71">
        <f t="shared" si="36"/>
        <v>13</v>
      </c>
      <c r="I100" s="73">
        <f t="shared" si="4"/>
        <v>0.07559999999999989</v>
      </c>
      <c r="J100" s="73">
        <f t="shared" si="37"/>
        <v>3.7799999999999945</v>
      </c>
      <c r="K100" s="74">
        <f t="shared" si="5"/>
        <v>18.72</v>
      </c>
      <c r="L100" s="74">
        <v>36</v>
      </c>
      <c r="M100" s="75">
        <f t="shared" si="38"/>
        <v>0.52</v>
      </c>
      <c r="N100" s="279">
        <v>0.78</v>
      </c>
      <c r="O100" s="80">
        <v>0.262</v>
      </c>
      <c r="P100" s="79">
        <v>1.2219</v>
      </c>
      <c r="Q100" s="71">
        <f t="shared" si="39"/>
        <v>13</v>
      </c>
      <c r="R100" s="73">
        <f t="shared" si="40"/>
        <v>0.06679999999999997</v>
      </c>
      <c r="S100" s="73">
        <f t="shared" si="41"/>
        <v>3.3399999999999985</v>
      </c>
      <c r="T100" s="77">
        <f t="shared" si="6"/>
        <v>34.06</v>
      </c>
      <c r="U100" s="77">
        <v>36</v>
      </c>
      <c r="V100" s="78">
        <f t="shared" si="42"/>
        <v>0.9461111111111111</v>
      </c>
      <c r="W100" s="279">
        <v>0.78</v>
      </c>
      <c r="X100" s="80">
        <v>0.467</v>
      </c>
      <c r="Y100" s="79">
        <v>1.2021</v>
      </c>
      <c r="Z100" s="71">
        <f t="shared" si="43"/>
        <v>13</v>
      </c>
      <c r="AA100" s="73">
        <f t="shared" si="44"/>
        <v>0.06000000000000005</v>
      </c>
      <c r="AB100" s="73">
        <f t="shared" si="45"/>
        <v>3.0000000000000027</v>
      </c>
      <c r="AC100" s="77">
        <f t="shared" si="7"/>
        <v>60.71</v>
      </c>
      <c r="AD100" s="77">
        <v>36</v>
      </c>
      <c r="AE100" s="78">
        <f t="shared" si="46"/>
        <v>1.686388888888889</v>
      </c>
      <c r="AF100" s="279">
        <v>0.78</v>
      </c>
      <c r="AG100" s="80"/>
      <c r="AH100" s="79"/>
      <c r="AI100" s="71">
        <f t="shared" si="20"/>
        <v>13</v>
      </c>
      <c r="AJ100" s="73">
        <f t="shared" si="21"/>
        <v>-1.1421</v>
      </c>
      <c r="AK100" s="73">
        <f t="shared" si="22"/>
        <v>-57.105</v>
      </c>
      <c r="AL100" s="77">
        <f t="shared" si="8"/>
        <v>0</v>
      </c>
      <c r="AM100" s="77">
        <v>36</v>
      </c>
      <c r="AN100" s="78">
        <f t="shared" si="23"/>
        <v>0</v>
      </c>
      <c r="AP100" s="271">
        <f t="shared" si="0"/>
        <v>0.523611111111111</v>
      </c>
      <c r="AQ100" s="272">
        <f t="shared" si="1"/>
        <v>0.938888888888889</v>
      </c>
      <c r="AR100" s="272">
        <f t="shared" si="2"/>
        <v>1.6394444444444445</v>
      </c>
      <c r="AS100" s="273" t="e">
        <f t="shared" si="3"/>
        <v>#N/A</v>
      </c>
      <c r="AU100" s="674">
        <f t="shared" si="47"/>
        <v>13</v>
      </c>
      <c r="AV100" s="675">
        <f t="shared" si="48"/>
        <v>3.7799999999999945</v>
      </c>
      <c r="AW100" s="676">
        <f t="shared" si="49"/>
        <v>0.52</v>
      </c>
      <c r="AX100" s="672"/>
      <c r="AY100" s="676">
        <f t="shared" si="50"/>
        <v>13</v>
      </c>
      <c r="AZ100" s="675">
        <f t="shared" si="51"/>
        <v>3.3399999999999985</v>
      </c>
      <c r="BA100" s="676">
        <f t="shared" si="52"/>
        <v>0.9461111111111111</v>
      </c>
      <c r="BB100" s="672"/>
      <c r="BC100" s="676">
        <f t="shared" si="53"/>
        <v>13</v>
      </c>
      <c r="BD100" s="675">
        <f t="shared" si="54"/>
        <v>3.0000000000000027</v>
      </c>
      <c r="BE100" s="676">
        <f t="shared" si="55"/>
        <v>1.686388888888889</v>
      </c>
      <c r="BF100" s="672"/>
      <c r="BG100" s="676">
        <f t="shared" si="56"/>
        <v>13</v>
      </c>
      <c r="BH100" s="675">
        <f t="shared" si="57"/>
        <v>-57.105</v>
      </c>
      <c r="BI100" s="522" t="str">
        <f t="shared" si="58"/>
        <v>-</v>
      </c>
    </row>
    <row r="101" spans="1:61" s="237" customFormat="1" ht="12.75" customHeight="1">
      <c r="A101" s="91"/>
      <c r="B101" s="286"/>
      <c r="C101" s="92"/>
      <c r="D101" s="286"/>
      <c r="E101" s="278">
        <v>0.84</v>
      </c>
      <c r="F101" s="80">
        <v>0.144</v>
      </c>
      <c r="G101" s="79">
        <v>1.2558</v>
      </c>
      <c r="H101" s="71">
        <f t="shared" si="36"/>
        <v>14</v>
      </c>
      <c r="I101" s="73">
        <f t="shared" si="4"/>
        <v>0.0726</v>
      </c>
      <c r="J101" s="73">
        <f t="shared" si="37"/>
        <v>3.63</v>
      </c>
      <c r="K101" s="74">
        <f t="shared" si="5"/>
        <v>18.72</v>
      </c>
      <c r="L101" s="74">
        <v>36</v>
      </c>
      <c r="M101" s="75">
        <f t="shared" si="38"/>
        <v>0.52</v>
      </c>
      <c r="N101" s="279">
        <v>0.84</v>
      </c>
      <c r="O101" s="80">
        <v>0.26</v>
      </c>
      <c r="P101" s="79">
        <v>1.2221</v>
      </c>
      <c r="Q101" s="71">
        <f t="shared" si="39"/>
        <v>14</v>
      </c>
      <c r="R101" s="73">
        <f t="shared" si="40"/>
        <v>0.06699999999999995</v>
      </c>
      <c r="S101" s="73">
        <f t="shared" si="41"/>
        <v>3.3499999999999974</v>
      </c>
      <c r="T101" s="77">
        <f t="shared" si="6"/>
        <v>33.800000000000004</v>
      </c>
      <c r="U101" s="77">
        <v>36</v>
      </c>
      <c r="V101" s="78">
        <f t="shared" si="42"/>
        <v>0.938888888888889</v>
      </c>
      <c r="W101" s="279">
        <v>0.84</v>
      </c>
      <c r="X101" s="80">
        <v>0.464</v>
      </c>
      <c r="Y101" s="79">
        <v>1.2031</v>
      </c>
      <c r="Z101" s="71">
        <f t="shared" si="43"/>
        <v>14</v>
      </c>
      <c r="AA101" s="73">
        <f t="shared" si="44"/>
        <v>0.061000000000000165</v>
      </c>
      <c r="AB101" s="73">
        <f t="shared" si="45"/>
        <v>3.0500000000000083</v>
      </c>
      <c r="AC101" s="77">
        <f t="shared" si="7"/>
        <v>60.32</v>
      </c>
      <c r="AD101" s="77">
        <v>36</v>
      </c>
      <c r="AE101" s="78">
        <f t="shared" si="46"/>
        <v>1.6755555555555555</v>
      </c>
      <c r="AF101" s="279">
        <v>0.84</v>
      </c>
      <c r="AG101" s="80"/>
      <c r="AH101" s="79"/>
      <c r="AI101" s="71">
        <f t="shared" si="20"/>
        <v>14</v>
      </c>
      <c r="AJ101" s="73">
        <f t="shared" si="21"/>
        <v>-1.1421</v>
      </c>
      <c r="AK101" s="73">
        <f t="shared" si="22"/>
        <v>-57.105</v>
      </c>
      <c r="AL101" s="77">
        <f t="shared" si="8"/>
        <v>0</v>
      </c>
      <c r="AM101" s="77">
        <v>36</v>
      </c>
      <c r="AN101" s="78">
        <f t="shared" si="23"/>
        <v>0</v>
      </c>
      <c r="AP101" s="271">
        <f t="shared" si="0"/>
        <v>0.523611111111111</v>
      </c>
      <c r="AQ101" s="272">
        <f t="shared" si="1"/>
        <v>0.938888888888889</v>
      </c>
      <c r="AR101" s="272">
        <f t="shared" si="2"/>
        <v>1.6394444444444445</v>
      </c>
      <c r="AS101" s="273" t="e">
        <f t="shared" si="3"/>
        <v>#N/A</v>
      </c>
      <c r="AU101" s="674">
        <f t="shared" si="47"/>
        <v>14</v>
      </c>
      <c r="AV101" s="675">
        <f t="shared" si="48"/>
        <v>3.63</v>
      </c>
      <c r="AW101" s="676">
        <f t="shared" si="49"/>
        <v>0.52</v>
      </c>
      <c r="AX101" s="672"/>
      <c r="AY101" s="676">
        <f t="shared" si="50"/>
        <v>14</v>
      </c>
      <c r="AZ101" s="675">
        <f t="shared" si="51"/>
        <v>3.3499999999999974</v>
      </c>
      <c r="BA101" s="676">
        <f t="shared" si="52"/>
        <v>0.938888888888889</v>
      </c>
      <c r="BB101" s="672"/>
      <c r="BC101" s="676">
        <f t="shared" si="53"/>
        <v>14</v>
      </c>
      <c r="BD101" s="675">
        <f t="shared" si="54"/>
        <v>3.0500000000000083</v>
      </c>
      <c r="BE101" s="676">
        <f t="shared" si="55"/>
        <v>1.6755555555555555</v>
      </c>
      <c r="BF101" s="672"/>
      <c r="BG101" s="676">
        <f t="shared" si="56"/>
        <v>14</v>
      </c>
      <c r="BH101" s="675">
        <f t="shared" si="57"/>
        <v>-57.105</v>
      </c>
      <c r="BI101" s="522" t="str">
        <f t="shared" si="58"/>
        <v>-</v>
      </c>
    </row>
    <row r="102" spans="1:61" s="237" customFormat="1" ht="12.75" customHeight="1">
      <c r="A102" s="91"/>
      <c r="B102" s="286"/>
      <c r="C102" s="92"/>
      <c r="D102" s="286"/>
      <c r="E102" s="278">
        <v>0.9</v>
      </c>
      <c r="F102" s="80">
        <v>0.144</v>
      </c>
      <c r="G102" s="79">
        <v>1.2532</v>
      </c>
      <c r="H102" s="71">
        <f t="shared" si="36"/>
        <v>15</v>
      </c>
      <c r="I102" s="73">
        <f t="shared" si="4"/>
        <v>0.07000000000000006</v>
      </c>
      <c r="J102" s="73">
        <f t="shared" si="37"/>
        <v>3.500000000000003</v>
      </c>
      <c r="K102" s="74">
        <f t="shared" si="5"/>
        <v>18.72</v>
      </c>
      <c r="L102" s="74">
        <v>36</v>
      </c>
      <c r="M102" s="75">
        <f t="shared" si="38"/>
        <v>0.52</v>
      </c>
      <c r="N102" s="279">
        <v>0.9</v>
      </c>
      <c r="O102" s="80">
        <v>0.26</v>
      </c>
      <c r="P102" s="79">
        <v>1.2224</v>
      </c>
      <c r="Q102" s="71">
        <f t="shared" si="39"/>
        <v>15</v>
      </c>
      <c r="R102" s="73">
        <f t="shared" si="40"/>
        <v>0.06729999999999992</v>
      </c>
      <c r="S102" s="73">
        <f t="shared" si="41"/>
        <v>3.3649999999999958</v>
      </c>
      <c r="T102" s="77">
        <f t="shared" si="6"/>
        <v>33.800000000000004</v>
      </c>
      <c r="U102" s="77">
        <v>36</v>
      </c>
      <c r="V102" s="78">
        <f t="shared" si="42"/>
        <v>0.938888888888889</v>
      </c>
      <c r="W102" s="279">
        <v>0.9</v>
      </c>
      <c r="X102" s="80">
        <v>0.461</v>
      </c>
      <c r="Y102" s="79">
        <v>1.20398</v>
      </c>
      <c r="Z102" s="71">
        <f t="shared" si="43"/>
        <v>15</v>
      </c>
      <c r="AA102" s="73">
        <f t="shared" si="44"/>
        <v>0.06188000000000016</v>
      </c>
      <c r="AB102" s="73">
        <f t="shared" si="45"/>
        <v>3.094000000000008</v>
      </c>
      <c r="AC102" s="77">
        <f t="shared" si="7"/>
        <v>59.93</v>
      </c>
      <c r="AD102" s="77">
        <v>36</v>
      </c>
      <c r="AE102" s="78">
        <f t="shared" si="46"/>
        <v>1.6647222222222222</v>
      </c>
      <c r="AF102" s="279">
        <v>0.9</v>
      </c>
      <c r="AG102" s="80"/>
      <c r="AH102" s="79"/>
      <c r="AI102" s="71">
        <f t="shared" si="20"/>
        <v>15</v>
      </c>
      <c r="AJ102" s="73">
        <f t="shared" si="21"/>
        <v>-1.1421</v>
      </c>
      <c r="AK102" s="73">
        <f t="shared" si="22"/>
        <v>-57.105</v>
      </c>
      <c r="AL102" s="77">
        <f t="shared" si="8"/>
        <v>0</v>
      </c>
      <c r="AM102" s="77">
        <v>36</v>
      </c>
      <c r="AN102" s="78">
        <f t="shared" si="23"/>
        <v>0</v>
      </c>
      <c r="AP102" s="271">
        <f t="shared" si="0"/>
        <v>0.523611111111111</v>
      </c>
      <c r="AQ102" s="272">
        <f t="shared" si="1"/>
        <v>0.938888888888889</v>
      </c>
      <c r="AR102" s="272">
        <f t="shared" si="2"/>
        <v>1.6394444444444445</v>
      </c>
      <c r="AS102" s="273" t="e">
        <f t="shared" si="3"/>
        <v>#N/A</v>
      </c>
      <c r="AU102" s="674">
        <f t="shared" si="47"/>
        <v>15</v>
      </c>
      <c r="AV102" s="675">
        <f t="shared" si="48"/>
        <v>3.500000000000003</v>
      </c>
      <c r="AW102" s="676">
        <f t="shared" si="49"/>
        <v>0.52</v>
      </c>
      <c r="AX102" s="672"/>
      <c r="AY102" s="676">
        <f t="shared" si="50"/>
        <v>15</v>
      </c>
      <c r="AZ102" s="675">
        <f t="shared" si="51"/>
        <v>3.3649999999999958</v>
      </c>
      <c r="BA102" s="676">
        <f t="shared" si="52"/>
        <v>0.938888888888889</v>
      </c>
      <c r="BB102" s="672"/>
      <c r="BC102" s="676">
        <f t="shared" si="53"/>
        <v>15</v>
      </c>
      <c r="BD102" s="675">
        <f t="shared" si="54"/>
        <v>3.094000000000008</v>
      </c>
      <c r="BE102" s="676">
        <f t="shared" si="55"/>
        <v>1.6647222222222222</v>
      </c>
      <c r="BF102" s="672"/>
      <c r="BG102" s="676">
        <f t="shared" si="56"/>
        <v>15</v>
      </c>
      <c r="BH102" s="675">
        <f t="shared" si="57"/>
        <v>-57.105</v>
      </c>
      <c r="BI102" s="522" t="str">
        <f t="shared" si="58"/>
        <v>-</v>
      </c>
    </row>
    <row r="103" spans="1:61" s="237" customFormat="1" ht="12.75" customHeight="1">
      <c r="A103" s="91"/>
      <c r="B103" s="286"/>
      <c r="C103" s="92"/>
      <c r="D103" s="286"/>
      <c r="E103" s="278">
        <v>0.96</v>
      </c>
      <c r="F103" s="80">
        <v>0.143</v>
      </c>
      <c r="G103" s="79">
        <v>1.2515</v>
      </c>
      <c r="H103" s="71">
        <f t="shared" si="36"/>
        <v>16</v>
      </c>
      <c r="I103" s="73">
        <f t="shared" si="4"/>
        <v>0.06830000000000003</v>
      </c>
      <c r="J103" s="73">
        <f t="shared" si="37"/>
        <v>3.4150000000000014</v>
      </c>
      <c r="K103" s="74">
        <f t="shared" si="5"/>
        <v>18.59</v>
      </c>
      <c r="L103" s="74">
        <v>36</v>
      </c>
      <c r="M103" s="75">
        <f t="shared" si="38"/>
        <v>0.5163888888888889</v>
      </c>
      <c r="N103" s="279">
        <v>0.96</v>
      </c>
      <c r="O103" s="80">
        <v>0.26</v>
      </c>
      <c r="P103" s="79">
        <v>1.2231</v>
      </c>
      <c r="Q103" s="71">
        <f t="shared" si="39"/>
        <v>16</v>
      </c>
      <c r="R103" s="73">
        <f t="shared" si="40"/>
        <v>0.06800000000000006</v>
      </c>
      <c r="S103" s="73">
        <f t="shared" si="41"/>
        <v>3.400000000000003</v>
      </c>
      <c r="T103" s="77">
        <f t="shared" si="6"/>
        <v>33.800000000000004</v>
      </c>
      <c r="U103" s="77">
        <v>36</v>
      </c>
      <c r="V103" s="78">
        <f t="shared" si="42"/>
        <v>0.938888888888889</v>
      </c>
      <c r="W103" s="279">
        <v>0.96</v>
      </c>
      <c r="X103" s="80">
        <v>0.461</v>
      </c>
      <c r="Y103" s="79">
        <v>1.2042</v>
      </c>
      <c r="Z103" s="71">
        <f t="shared" si="43"/>
        <v>16</v>
      </c>
      <c r="AA103" s="73">
        <f t="shared" si="44"/>
        <v>0.062100000000000044</v>
      </c>
      <c r="AB103" s="73">
        <f t="shared" si="45"/>
        <v>3.105000000000002</v>
      </c>
      <c r="AC103" s="77">
        <f t="shared" si="7"/>
        <v>59.93</v>
      </c>
      <c r="AD103" s="77">
        <v>36</v>
      </c>
      <c r="AE103" s="78">
        <f t="shared" si="46"/>
        <v>1.6647222222222222</v>
      </c>
      <c r="AF103" s="279">
        <v>0.96</v>
      </c>
      <c r="AG103" s="80"/>
      <c r="AH103" s="79"/>
      <c r="AI103" s="71">
        <f t="shared" si="20"/>
        <v>16</v>
      </c>
      <c r="AJ103" s="73">
        <f t="shared" si="21"/>
        <v>-1.1421</v>
      </c>
      <c r="AK103" s="73">
        <f t="shared" si="22"/>
        <v>-57.105</v>
      </c>
      <c r="AL103" s="77">
        <f t="shared" si="8"/>
        <v>0</v>
      </c>
      <c r="AM103" s="77">
        <v>36</v>
      </c>
      <c r="AN103" s="78">
        <f t="shared" si="23"/>
        <v>0</v>
      </c>
      <c r="AP103" s="271">
        <f t="shared" si="0"/>
        <v>0.523611111111111</v>
      </c>
      <c r="AQ103" s="272">
        <f t="shared" si="1"/>
        <v>0.938888888888889</v>
      </c>
      <c r="AR103" s="272">
        <f t="shared" si="2"/>
        <v>1.6394444444444445</v>
      </c>
      <c r="AS103" s="273" t="e">
        <f t="shared" si="3"/>
        <v>#N/A</v>
      </c>
      <c r="AU103" s="674">
        <f t="shared" si="47"/>
        <v>16</v>
      </c>
      <c r="AV103" s="675">
        <f t="shared" si="48"/>
        <v>3.4150000000000014</v>
      </c>
      <c r="AW103" s="676">
        <f t="shared" si="49"/>
        <v>0.5163888888888889</v>
      </c>
      <c r="AX103" s="672"/>
      <c r="AY103" s="676">
        <f t="shared" si="50"/>
        <v>16</v>
      </c>
      <c r="AZ103" s="675">
        <f t="shared" si="51"/>
        <v>3.400000000000003</v>
      </c>
      <c r="BA103" s="676">
        <f t="shared" si="52"/>
        <v>0.938888888888889</v>
      </c>
      <c r="BB103" s="672"/>
      <c r="BC103" s="676">
        <f t="shared" si="53"/>
        <v>16</v>
      </c>
      <c r="BD103" s="675">
        <f t="shared" si="54"/>
        <v>3.105000000000002</v>
      </c>
      <c r="BE103" s="676">
        <f t="shared" si="55"/>
        <v>1.6647222222222222</v>
      </c>
      <c r="BF103" s="672"/>
      <c r="BG103" s="676">
        <f t="shared" si="56"/>
        <v>16</v>
      </c>
      <c r="BH103" s="675">
        <f t="shared" si="57"/>
        <v>-57.105</v>
      </c>
      <c r="BI103" s="522" t="str">
        <f t="shared" si="58"/>
        <v>-</v>
      </c>
    </row>
    <row r="104" spans="1:61" s="237" customFormat="1" ht="12.75" customHeight="1">
      <c r="A104" s="91"/>
      <c r="B104" s="286"/>
      <c r="C104" s="92"/>
      <c r="D104" s="286"/>
      <c r="E104" s="278">
        <v>1.02</v>
      </c>
      <c r="F104" s="80">
        <v>0.143</v>
      </c>
      <c r="G104" s="79">
        <v>1.2508</v>
      </c>
      <c r="H104" s="71">
        <f t="shared" si="36"/>
        <v>17</v>
      </c>
      <c r="I104" s="73">
        <f t="shared" si="4"/>
        <v>0.06759999999999988</v>
      </c>
      <c r="J104" s="73">
        <f t="shared" si="37"/>
        <v>3.379999999999994</v>
      </c>
      <c r="K104" s="74">
        <f t="shared" si="5"/>
        <v>18.59</v>
      </c>
      <c r="L104" s="74">
        <v>36</v>
      </c>
      <c r="M104" s="75">
        <f t="shared" si="38"/>
        <v>0.5163888888888889</v>
      </c>
      <c r="N104" s="279">
        <v>1.02</v>
      </c>
      <c r="O104" s="80">
        <v>0.26</v>
      </c>
      <c r="P104" s="79">
        <v>1.2242</v>
      </c>
      <c r="Q104" s="71">
        <f t="shared" si="39"/>
        <v>17</v>
      </c>
      <c r="R104" s="73">
        <f t="shared" si="40"/>
        <v>0.06909999999999994</v>
      </c>
      <c r="S104" s="73">
        <f t="shared" si="41"/>
        <v>3.454999999999997</v>
      </c>
      <c r="T104" s="77">
        <f t="shared" si="6"/>
        <v>33.800000000000004</v>
      </c>
      <c r="U104" s="77">
        <v>36</v>
      </c>
      <c r="V104" s="78">
        <f t="shared" si="42"/>
        <v>0.938888888888889</v>
      </c>
      <c r="W104" s="279">
        <v>1.02</v>
      </c>
      <c r="X104" s="80">
        <v>0.46</v>
      </c>
      <c r="Y104" s="79">
        <v>1.2049</v>
      </c>
      <c r="Z104" s="71">
        <f t="shared" si="43"/>
        <v>17</v>
      </c>
      <c r="AA104" s="73">
        <f t="shared" si="44"/>
        <v>0.06280000000000019</v>
      </c>
      <c r="AB104" s="73">
        <f t="shared" si="45"/>
        <v>3.1400000000000095</v>
      </c>
      <c r="AC104" s="77">
        <f t="shared" si="7"/>
        <v>59.800000000000004</v>
      </c>
      <c r="AD104" s="77">
        <v>36</v>
      </c>
      <c r="AE104" s="78">
        <f t="shared" si="46"/>
        <v>1.6611111111111112</v>
      </c>
      <c r="AF104" s="279">
        <v>1.02</v>
      </c>
      <c r="AG104" s="80"/>
      <c r="AH104" s="79"/>
      <c r="AI104" s="71">
        <f t="shared" si="20"/>
        <v>17</v>
      </c>
      <c r="AJ104" s="73">
        <f t="shared" si="21"/>
        <v>-1.1421</v>
      </c>
      <c r="AK104" s="73">
        <f t="shared" si="22"/>
        <v>-57.105</v>
      </c>
      <c r="AL104" s="77">
        <f t="shared" si="8"/>
        <v>0</v>
      </c>
      <c r="AM104" s="77">
        <v>36</v>
      </c>
      <c r="AN104" s="78">
        <f t="shared" si="23"/>
        <v>0</v>
      </c>
      <c r="AP104" s="271">
        <f t="shared" si="0"/>
        <v>0.523611111111111</v>
      </c>
      <c r="AQ104" s="272">
        <f t="shared" si="1"/>
        <v>0.938888888888889</v>
      </c>
      <c r="AR104" s="272">
        <f t="shared" si="2"/>
        <v>1.6394444444444445</v>
      </c>
      <c r="AS104" s="273" t="e">
        <f t="shared" si="3"/>
        <v>#N/A</v>
      </c>
      <c r="AU104" s="674">
        <f t="shared" si="47"/>
        <v>17</v>
      </c>
      <c r="AV104" s="675">
        <f t="shared" si="48"/>
        <v>3.379999999999994</v>
      </c>
      <c r="AW104" s="676">
        <f t="shared" si="49"/>
        <v>0.5163888888888889</v>
      </c>
      <c r="AX104" s="672"/>
      <c r="AY104" s="676">
        <f t="shared" si="50"/>
        <v>17</v>
      </c>
      <c r="AZ104" s="675">
        <f t="shared" si="51"/>
        <v>3.454999999999997</v>
      </c>
      <c r="BA104" s="676">
        <f t="shared" si="52"/>
        <v>0.938888888888889</v>
      </c>
      <c r="BB104" s="672"/>
      <c r="BC104" s="676">
        <f t="shared" si="53"/>
        <v>17</v>
      </c>
      <c r="BD104" s="675">
        <f t="shared" si="54"/>
        <v>3.1400000000000095</v>
      </c>
      <c r="BE104" s="676">
        <f t="shared" si="55"/>
        <v>1.6611111111111112</v>
      </c>
      <c r="BF104" s="672"/>
      <c r="BG104" s="676">
        <f t="shared" si="56"/>
        <v>17</v>
      </c>
      <c r="BH104" s="675">
        <f t="shared" si="57"/>
        <v>-57.105</v>
      </c>
      <c r="BI104" s="522" t="str">
        <f t="shared" si="58"/>
        <v>-</v>
      </c>
    </row>
    <row r="105" spans="1:61" s="237" customFormat="1" ht="12.75" customHeight="1">
      <c r="A105" s="91"/>
      <c r="B105" s="286"/>
      <c r="C105" s="92"/>
      <c r="D105" s="286"/>
      <c r="E105" s="278">
        <v>1.08</v>
      </c>
      <c r="F105" s="80">
        <v>0.144</v>
      </c>
      <c r="G105" s="79">
        <v>1.2504</v>
      </c>
      <c r="H105" s="71">
        <f t="shared" si="36"/>
        <v>18</v>
      </c>
      <c r="I105" s="73">
        <f t="shared" si="4"/>
        <v>0.06719999999999993</v>
      </c>
      <c r="J105" s="73">
        <f t="shared" si="37"/>
        <v>3.3599999999999963</v>
      </c>
      <c r="K105" s="74">
        <f t="shared" si="5"/>
        <v>18.72</v>
      </c>
      <c r="L105" s="74">
        <v>36</v>
      </c>
      <c r="M105" s="75">
        <f t="shared" si="38"/>
        <v>0.52</v>
      </c>
      <c r="N105" s="279">
        <v>1.08</v>
      </c>
      <c r="O105" s="80">
        <v>0.26</v>
      </c>
      <c r="P105" s="79">
        <v>1.2252</v>
      </c>
      <c r="Q105" s="71">
        <f t="shared" si="39"/>
        <v>18</v>
      </c>
      <c r="R105" s="73">
        <f t="shared" si="40"/>
        <v>0.07010000000000005</v>
      </c>
      <c r="S105" s="73">
        <f t="shared" si="41"/>
        <v>3.5050000000000026</v>
      </c>
      <c r="T105" s="77">
        <f t="shared" si="6"/>
        <v>33.800000000000004</v>
      </c>
      <c r="U105" s="77">
        <v>36</v>
      </c>
      <c r="V105" s="78">
        <f t="shared" si="42"/>
        <v>0.938888888888889</v>
      </c>
      <c r="W105" s="279">
        <v>1.08</v>
      </c>
      <c r="X105" s="80">
        <v>0.458</v>
      </c>
      <c r="Y105" s="79">
        <v>1.205</v>
      </c>
      <c r="Z105" s="71">
        <f t="shared" si="43"/>
        <v>18</v>
      </c>
      <c r="AA105" s="73">
        <f t="shared" si="44"/>
        <v>0.06290000000000018</v>
      </c>
      <c r="AB105" s="73">
        <f t="shared" si="45"/>
        <v>3.145000000000009</v>
      </c>
      <c r="AC105" s="77">
        <f t="shared" si="7"/>
        <v>59.54</v>
      </c>
      <c r="AD105" s="77">
        <v>36</v>
      </c>
      <c r="AE105" s="78">
        <f t="shared" si="46"/>
        <v>1.653888888888889</v>
      </c>
      <c r="AF105" s="279">
        <v>1.08</v>
      </c>
      <c r="AG105" s="80"/>
      <c r="AH105" s="79"/>
      <c r="AI105" s="71">
        <f t="shared" si="20"/>
        <v>18</v>
      </c>
      <c r="AJ105" s="73">
        <f t="shared" si="21"/>
        <v>-1.1421</v>
      </c>
      <c r="AK105" s="73">
        <f t="shared" si="22"/>
        <v>-57.105</v>
      </c>
      <c r="AL105" s="77">
        <f t="shared" si="8"/>
        <v>0</v>
      </c>
      <c r="AM105" s="77">
        <v>36</v>
      </c>
      <c r="AN105" s="78">
        <f t="shared" si="23"/>
        <v>0</v>
      </c>
      <c r="AP105" s="271">
        <f t="shared" si="0"/>
        <v>0.523611111111111</v>
      </c>
      <c r="AQ105" s="272">
        <f t="shared" si="1"/>
        <v>0.938888888888889</v>
      </c>
      <c r="AR105" s="272">
        <f t="shared" si="2"/>
        <v>1.6394444444444445</v>
      </c>
      <c r="AS105" s="273" t="e">
        <f t="shared" si="3"/>
        <v>#N/A</v>
      </c>
      <c r="AU105" s="674">
        <f t="shared" si="47"/>
        <v>18</v>
      </c>
      <c r="AV105" s="675">
        <f t="shared" si="48"/>
        <v>3.3599999999999963</v>
      </c>
      <c r="AW105" s="676">
        <f t="shared" si="49"/>
        <v>0.52</v>
      </c>
      <c r="AX105" s="672"/>
      <c r="AY105" s="676">
        <f t="shared" si="50"/>
        <v>18</v>
      </c>
      <c r="AZ105" s="675">
        <f t="shared" si="51"/>
        <v>3.5050000000000026</v>
      </c>
      <c r="BA105" s="676">
        <f t="shared" si="52"/>
        <v>0.938888888888889</v>
      </c>
      <c r="BB105" s="672"/>
      <c r="BC105" s="676">
        <f t="shared" si="53"/>
        <v>18</v>
      </c>
      <c r="BD105" s="675">
        <f t="shared" si="54"/>
        <v>3.145000000000009</v>
      </c>
      <c r="BE105" s="676">
        <f t="shared" si="55"/>
        <v>1.653888888888889</v>
      </c>
      <c r="BF105" s="672"/>
      <c r="BG105" s="676">
        <f t="shared" si="56"/>
        <v>18</v>
      </c>
      <c r="BH105" s="675">
        <f t="shared" si="57"/>
        <v>-57.105</v>
      </c>
      <c r="BI105" s="522" t="str">
        <f t="shared" si="58"/>
        <v>-</v>
      </c>
    </row>
    <row r="106" spans="1:61" s="237" customFormat="1" ht="12.75">
      <c r="A106" s="91"/>
      <c r="B106" s="286"/>
      <c r="C106" s="92"/>
      <c r="D106" s="286"/>
      <c r="E106" s="278">
        <v>1.14</v>
      </c>
      <c r="F106" s="80">
        <v>0.144</v>
      </c>
      <c r="G106" s="79">
        <v>1.2502</v>
      </c>
      <c r="H106" s="71">
        <f t="shared" si="36"/>
        <v>18.999999999999996</v>
      </c>
      <c r="I106" s="73">
        <f t="shared" si="4"/>
        <v>0.06699999999999995</v>
      </c>
      <c r="J106" s="73">
        <f t="shared" si="37"/>
        <v>3.3499999999999974</v>
      </c>
      <c r="K106" s="74">
        <f t="shared" si="5"/>
        <v>18.72</v>
      </c>
      <c r="L106" s="74">
        <v>36</v>
      </c>
      <c r="M106" s="75">
        <f t="shared" si="38"/>
        <v>0.52</v>
      </c>
      <c r="N106" s="279">
        <v>1.14</v>
      </c>
      <c r="O106" s="80">
        <v>0.26</v>
      </c>
      <c r="P106" s="79">
        <v>1.2261</v>
      </c>
      <c r="Q106" s="71">
        <f t="shared" si="39"/>
        <v>18.999999999999996</v>
      </c>
      <c r="R106" s="73">
        <f t="shared" si="40"/>
        <v>0.07099999999999995</v>
      </c>
      <c r="S106" s="73">
        <f t="shared" si="41"/>
        <v>3.5499999999999976</v>
      </c>
      <c r="T106" s="77">
        <f t="shared" si="6"/>
        <v>33.800000000000004</v>
      </c>
      <c r="U106" s="77">
        <v>36</v>
      </c>
      <c r="V106" s="78">
        <f t="shared" si="42"/>
        <v>0.938888888888889</v>
      </c>
      <c r="W106" s="279">
        <v>1.14</v>
      </c>
      <c r="X106" s="80">
        <v>0.455</v>
      </c>
      <c r="Y106" s="79">
        <v>1.2049</v>
      </c>
      <c r="Z106" s="71">
        <f t="shared" si="43"/>
        <v>18.999999999999996</v>
      </c>
      <c r="AA106" s="73">
        <f t="shared" si="44"/>
        <v>0.06280000000000019</v>
      </c>
      <c r="AB106" s="73">
        <f t="shared" si="45"/>
        <v>3.1400000000000095</v>
      </c>
      <c r="AC106" s="77">
        <f t="shared" si="7"/>
        <v>59.15</v>
      </c>
      <c r="AD106" s="77">
        <v>36</v>
      </c>
      <c r="AE106" s="78">
        <f t="shared" si="46"/>
        <v>1.6430555555555555</v>
      </c>
      <c r="AF106" s="279">
        <v>1.14</v>
      </c>
      <c r="AG106" s="80"/>
      <c r="AH106" s="79"/>
      <c r="AI106" s="71">
        <f t="shared" si="20"/>
        <v>18.999999999999996</v>
      </c>
      <c r="AJ106" s="73">
        <f t="shared" si="21"/>
        <v>-1.1421</v>
      </c>
      <c r="AK106" s="73">
        <f t="shared" si="22"/>
        <v>-57.105</v>
      </c>
      <c r="AL106" s="77">
        <f t="shared" si="8"/>
        <v>0</v>
      </c>
      <c r="AM106" s="77">
        <v>36</v>
      </c>
      <c r="AN106" s="78">
        <f t="shared" si="23"/>
        <v>0</v>
      </c>
      <c r="AP106" s="271">
        <f t="shared" si="0"/>
        <v>0.523611111111111</v>
      </c>
      <c r="AQ106" s="272">
        <f t="shared" si="1"/>
        <v>0.938888888888889</v>
      </c>
      <c r="AR106" s="272">
        <f t="shared" si="2"/>
        <v>1.6394444444444445</v>
      </c>
      <c r="AS106" s="273" t="e">
        <f t="shared" si="3"/>
        <v>#N/A</v>
      </c>
      <c r="AU106" s="674">
        <f t="shared" si="47"/>
        <v>18.999999999999996</v>
      </c>
      <c r="AV106" s="675">
        <f t="shared" si="48"/>
        <v>3.3499999999999974</v>
      </c>
      <c r="AW106" s="676">
        <f t="shared" si="49"/>
        <v>0.52</v>
      </c>
      <c r="AX106" s="672"/>
      <c r="AY106" s="676">
        <f t="shared" si="50"/>
        <v>18.999999999999996</v>
      </c>
      <c r="AZ106" s="675">
        <f t="shared" si="51"/>
        <v>3.5499999999999976</v>
      </c>
      <c r="BA106" s="676">
        <f t="shared" si="52"/>
        <v>0.938888888888889</v>
      </c>
      <c r="BB106" s="672"/>
      <c r="BC106" s="676">
        <f t="shared" si="53"/>
        <v>18.999999999999996</v>
      </c>
      <c r="BD106" s="675">
        <f t="shared" si="54"/>
        <v>3.1400000000000095</v>
      </c>
      <c r="BE106" s="676">
        <f t="shared" si="55"/>
        <v>1.6430555555555555</v>
      </c>
      <c r="BF106" s="672"/>
      <c r="BG106" s="676">
        <f t="shared" si="56"/>
        <v>18.999999999999996</v>
      </c>
      <c r="BH106" s="675">
        <f t="shared" si="57"/>
        <v>-57.105</v>
      </c>
      <c r="BI106" s="522" t="str">
        <f t="shared" si="58"/>
        <v>-</v>
      </c>
    </row>
    <row r="107" spans="1:61" s="237" customFormat="1" ht="12.75" customHeight="1" thickBot="1">
      <c r="A107" s="91"/>
      <c r="B107" s="286"/>
      <c r="C107" s="92"/>
      <c r="D107" s="286"/>
      <c r="E107" s="280">
        <v>1.2</v>
      </c>
      <c r="F107" s="80">
        <v>0.145</v>
      </c>
      <c r="G107" s="729">
        <v>1.2504</v>
      </c>
      <c r="H107" s="81">
        <f t="shared" si="36"/>
        <v>20</v>
      </c>
      <c r="I107" s="83">
        <f t="shared" si="4"/>
        <v>0.06719999999999993</v>
      </c>
      <c r="J107" s="83">
        <f t="shared" si="37"/>
        <v>3.3599999999999963</v>
      </c>
      <c r="K107" s="314">
        <f t="shared" si="5"/>
        <v>18.849999999999998</v>
      </c>
      <c r="L107" s="84">
        <v>36</v>
      </c>
      <c r="M107" s="301">
        <f t="shared" si="38"/>
        <v>0.523611111111111</v>
      </c>
      <c r="N107" s="281">
        <v>1.2</v>
      </c>
      <c r="O107" s="80">
        <v>0.26</v>
      </c>
      <c r="P107" s="79">
        <v>1.2278</v>
      </c>
      <c r="Q107" s="81">
        <f t="shared" si="39"/>
        <v>20</v>
      </c>
      <c r="R107" s="83">
        <f t="shared" si="40"/>
        <v>0.07269999999999999</v>
      </c>
      <c r="S107" s="83">
        <f t="shared" si="41"/>
        <v>3.6349999999999993</v>
      </c>
      <c r="T107" s="84">
        <f t="shared" si="6"/>
        <v>33.800000000000004</v>
      </c>
      <c r="U107" s="84">
        <v>36</v>
      </c>
      <c r="V107" s="85">
        <f t="shared" si="42"/>
        <v>0.938888888888889</v>
      </c>
      <c r="W107" s="281">
        <v>1.2</v>
      </c>
      <c r="X107" s="80">
        <v>0.454</v>
      </c>
      <c r="Y107" s="82">
        <v>1.2042</v>
      </c>
      <c r="Z107" s="81">
        <f t="shared" si="43"/>
        <v>20</v>
      </c>
      <c r="AA107" s="83">
        <f t="shared" si="44"/>
        <v>0.062100000000000044</v>
      </c>
      <c r="AB107" s="83">
        <f t="shared" si="45"/>
        <v>3.105000000000002</v>
      </c>
      <c r="AC107" s="84">
        <f t="shared" si="7"/>
        <v>59.02</v>
      </c>
      <c r="AD107" s="84">
        <v>36</v>
      </c>
      <c r="AE107" s="85">
        <f t="shared" si="46"/>
        <v>1.6394444444444445</v>
      </c>
      <c r="AF107" s="281">
        <v>1.2</v>
      </c>
      <c r="AG107" s="80"/>
      <c r="AH107" s="82"/>
      <c r="AI107" s="81">
        <f t="shared" si="20"/>
        <v>20</v>
      </c>
      <c r="AJ107" s="83">
        <f t="shared" si="21"/>
        <v>-1.1421</v>
      </c>
      <c r="AK107" s="83">
        <f t="shared" si="22"/>
        <v>-57.105</v>
      </c>
      <c r="AL107" s="84">
        <f t="shared" si="8"/>
        <v>0</v>
      </c>
      <c r="AM107" s="84">
        <v>36</v>
      </c>
      <c r="AN107" s="85">
        <f t="shared" si="23"/>
        <v>0</v>
      </c>
      <c r="AP107" s="305">
        <f t="shared" si="0"/>
        <v>0.523611111111111</v>
      </c>
      <c r="AQ107" s="306">
        <f t="shared" si="1"/>
        <v>0.938888888888889</v>
      </c>
      <c r="AR107" s="306">
        <f t="shared" si="2"/>
        <v>1.6394444444444445</v>
      </c>
      <c r="AS107" s="307" t="e">
        <f t="shared" si="3"/>
        <v>#N/A</v>
      </c>
      <c r="AU107" s="677">
        <f t="shared" si="47"/>
        <v>20</v>
      </c>
      <c r="AV107" s="678">
        <f t="shared" si="48"/>
        <v>3.3599999999999963</v>
      </c>
      <c r="AW107" s="679">
        <f t="shared" si="49"/>
        <v>0.523611111111111</v>
      </c>
      <c r="AX107" s="680"/>
      <c r="AY107" s="679">
        <f t="shared" si="50"/>
        <v>20</v>
      </c>
      <c r="AZ107" s="678">
        <f t="shared" si="51"/>
        <v>3.6349999999999993</v>
      </c>
      <c r="BA107" s="679">
        <f t="shared" si="52"/>
        <v>0.938888888888889</v>
      </c>
      <c r="BB107" s="680"/>
      <c r="BC107" s="679">
        <f t="shared" si="53"/>
        <v>20</v>
      </c>
      <c r="BD107" s="678">
        <f t="shared" si="54"/>
        <v>3.105000000000002</v>
      </c>
      <c r="BE107" s="679">
        <f t="shared" si="55"/>
        <v>1.6394444444444445</v>
      </c>
      <c r="BF107" s="680"/>
      <c r="BG107" s="679">
        <f t="shared" si="56"/>
        <v>20</v>
      </c>
      <c r="BH107" s="678">
        <f t="shared" si="57"/>
        <v>-57.105</v>
      </c>
      <c r="BI107" s="523" t="str">
        <f t="shared" si="58"/>
        <v>-</v>
      </c>
    </row>
    <row r="108" spans="15:61" s="93" customFormat="1" ht="12.75" customHeight="1" thickBot="1">
      <c r="O108" s="90"/>
      <c r="X108" s="90"/>
      <c r="AG108" s="90"/>
      <c r="AP108" s="90"/>
      <c r="AQ108" s="90"/>
      <c r="AR108" s="90"/>
      <c r="AS108" s="90"/>
      <c r="AU108" s="666"/>
      <c r="AV108" s="667"/>
      <c r="AW108" s="666"/>
      <c r="AX108" s="237"/>
      <c r="AY108" s="666"/>
      <c r="AZ108" s="667"/>
      <c r="BA108" s="666"/>
      <c r="BB108" s="237"/>
      <c r="BC108" s="666"/>
      <c r="BD108" s="667"/>
      <c r="BE108" s="666"/>
      <c r="BF108" s="237"/>
      <c r="BG108" s="666"/>
      <c r="BH108" s="667"/>
      <c r="BI108" s="666"/>
    </row>
    <row r="109" spans="1:61" s="95" customFormat="1" ht="12.75" customHeight="1" thickBot="1">
      <c r="A109" s="381" t="s">
        <v>94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50"/>
      <c r="AN109" s="251"/>
      <c r="AP109" s="286"/>
      <c r="AQ109" s="286"/>
      <c r="AR109" s="286"/>
      <c r="AS109" s="286"/>
      <c r="AU109" s="666"/>
      <c r="AV109" s="667"/>
      <c r="AW109" s="666"/>
      <c r="AX109" s="237"/>
      <c r="AY109" s="666"/>
      <c r="AZ109" s="667"/>
      <c r="BA109" s="666"/>
      <c r="BB109" s="237"/>
      <c r="BC109" s="666"/>
      <c r="BD109" s="667"/>
      <c r="BE109" s="666"/>
      <c r="BF109" s="237"/>
      <c r="BG109" s="666"/>
      <c r="BH109" s="667"/>
      <c r="BI109" s="666"/>
    </row>
    <row r="110" spans="1:61" s="95" customFormat="1" ht="12.75" customHeight="1">
      <c r="A110" s="21" t="s">
        <v>30</v>
      </c>
      <c r="B110" s="50"/>
      <c r="C110" s="50"/>
      <c r="D110" s="23" t="s">
        <v>31</v>
      </c>
      <c r="E110" s="56"/>
      <c r="F110" s="57"/>
      <c r="G110" s="57"/>
      <c r="H110" s="57"/>
      <c r="I110" s="57"/>
      <c r="J110" s="57"/>
      <c r="K110" s="59"/>
      <c r="L110" s="57"/>
      <c r="M110" s="684">
        <f>IF(M18=0,"-",M18)</f>
        <v>0.5</v>
      </c>
      <c r="N110" s="56"/>
      <c r="O110" s="57"/>
      <c r="P110" s="57"/>
      <c r="Q110" s="57"/>
      <c r="R110" s="57"/>
      <c r="S110" s="57"/>
      <c r="T110" s="59"/>
      <c r="U110" s="57"/>
      <c r="V110" s="684">
        <f>IF(V18=0,"-",V18)</f>
        <v>1</v>
      </c>
      <c r="W110" s="56"/>
      <c r="X110" s="57"/>
      <c r="Y110" s="57"/>
      <c r="Z110" s="57"/>
      <c r="AA110" s="57"/>
      <c r="AB110" s="57"/>
      <c r="AC110" s="59"/>
      <c r="AD110" s="57"/>
      <c r="AE110" s="684">
        <f>IF(AE18=0,"-",AE18)</f>
        <v>2</v>
      </c>
      <c r="AF110" s="57"/>
      <c r="AG110" s="57"/>
      <c r="AH110" s="57"/>
      <c r="AI110" s="57"/>
      <c r="AJ110" s="57"/>
      <c r="AK110" s="57"/>
      <c r="AL110" s="57"/>
      <c r="AM110" s="59"/>
      <c r="AN110" s="684" t="str">
        <f>IF(AN18=0,"-",AN18)</f>
        <v>-</v>
      </c>
      <c r="AP110" s="105"/>
      <c r="AQ110" s="105"/>
      <c r="AR110" s="105"/>
      <c r="AS110" s="105"/>
      <c r="AU110" s="666"/>
      <c r="AV110" s="667"/>
      <c r="AW110" s="666"/>
      <c r="AX110" s="237"/>
      <c r="AY110" s="666"/>
      <c r="AZ110" s="667"/>
      <c r="BA110" s="666"/>
      <c r="BB110" s="237"/>
      <c r="BC110" s="666"/>
      <c r="BD110" s="667"/>
      <c r="BE110" s="666"/>
      <c r="BF110" s="237"/>
      <c r="BG110" s="666"/>
      <c r="BH110" s="667"/>
      <c r="BI110" s="666"/>
    </row>
    <row r="111" spans="1:61" s="237" customFormat="1" ht="12.75" customHeight="1">
      <c r="A111" s="21" t="s">
        <v>95</v>
      </c>
      <c r="B111" s="294"/>
      <c r="C111" s="51"/>
      <c r="D111" s="23" t="s">
        <v>31</v>
      </c>
      <c r="E111" s="60"/>
      <c r="F111" s="248"/>
      <c r="G111" s="61"/>
      <c r="H111" s="61"/>
      <c r="I111" s="61"/>
      <c r="J111" s="61"/>
      <c r="K111" s="69"/>
      <c r="L111" s="61"/>
      <c r="M111" s="684">
        <f>IF(M18=0,"-",MAX(AP74:AP107))</f>
        <v>0.7113888888888888</v>
      </c>
      <c r="N111" s="60"/>
      <c r="O111" s="248"/>
      <c r="P111" s="61"/>
      <c r="Q111" s="61"/>
      <c r="R111" s="61"/>
      <c r="S111" s="61"/>
      <c r="T111" s="69"/>
      <c r="U111" s="61"/>
      <c r="V111" s="684">
        <f>IF(V18=0,"-",MAX(AQ74:AQ107))</f>
        <v>1.1555555555555557</v>
      </c>
      <c r="W111" s="60"/>
      <c r="X111" s="248"/>
      <c r="Y111" s="61"/>
      <c r="Z111" s="61"/>
      <c r="AA111" s="61"/>
      <c r="AB111" s="61"/>
      <c r="AC111" s="69"/>
      <c r="AD111" s="61"/>
      <c r="AE111" s="684">
        <f>IF(AE18=0,"-",MAX(AR74:AR107))</f>
        <v>1.913888888888889</v>
      </c>
      <c r="AF111" s="62"/>
      <c r="AG111" s="63"/>
      <c r="AH111" s="63"/>
      <c r="AI111" s="63"/>
      <c r="AJ111" s="63"/>
      <c r="AK111" s="63"/>
      <c r="AL111" s="63"/>
      <c r="AM111" s="63"/>
      <c r="AN111" s="684" t="str">
        <f>IF(AN18=0,"-",MAX(BA74:BA107))</f>
        <v>-</v>
      </c>
      <c r="AP111" s="105"/>
      <c r="AQ111" s="105"/>
      <c r="AR111" s="105"/>
      <c r="AS111" s="105"/>
      <c r="AU111" s="666"/>
      <c r="AV111" s="667"/>
      <c r="AW111" s="666"/>
      <c r="AY111" s="666"/>
      <c r="AZ111" s="667"/>
      <c r="BA111" s="666"/>
      <c r="BC111" s="666"/>
      <c r="BD111" s="667"/>
      <c r="BE111" s="666"/>
      <c r="BG111" s="666"/>
      <c r="BH111" s="667"/>
      <c r="BI111" s="666"/>
    </row>
    <row r="112" spans="1:61" s="237" customFormat="1" ht="12.75" customHeight="1">
      <c r="A112" s="21" t="s">
        <v>96</v>
      </c>
      <c r="B112" s="50"/>
      <c r="C112" s="52"/>
      <c r="D112" s="23" t="s">
        <v>31</v>
      </c>
      <c r="E112" s="64"/>
      <c r="F112" s="61"/>
      <c r="G112" s="61"/>
      <c r="H112" s="61"/>
      <c r="I112" s="61"/>
      <c r="J112" s="61"/>
      <c r="K112" s="61"/>
      <c r="L112" s="61"/>
      <c r="M112" s="686"/>
      <c r="N112" s="526"/>
      <c r="O112" s="61"/>
      <c r="P112" s="61"/>
      <c r="Q112" s="61"/>
      <c r="R112" s="61"/>
      <c r="S112" s="61"/>
      <c r="T112" s="61"/>
      <c r="U112" s="61"/>
      <c r="V112" s="62"/>
      <c r="W112" s="526"/>
      <c r="X112" s="61"/>
      <c r="Y112" s="61"/>
      <c r="Z112" s="61"/>
      <c r="AA112" s="61"/>
      <c r="AB112" s="61"/>
      <c r="AC112" s="61"/>
      <c r="AD112" s="61"/>
      <c r="AE112" s="62"/>
      <c r="AF112" s="62"/>
      <c r="AG112" s="63"/>
      <c r="AH112" s="63"/>
      <c r="AI112" s="63"/>
      <c r="AJ112" s="63"/>
      <c r="AK112" s="63"/>
      <c r="AL112" s="63"/>
      <c r="AM112" s="63"/>
      <c r="AN112" s="58">
        <f>R123</f>
        <v>0.36</v>
      </c>
      <c r="AP112" s="105"/>
      <c r="AQ112" s="105"/>
      <c r="AR112" s="105"/>
      <c r="AS112" s="105"/>
      <c r="AU112" s="666"/>
      <c r="AV112" s="667"/>
      <c r="AW112" s="666"/>
      <c r="AY112" s="666"/>
      <c r="AZ112" s="667"/>
      <c r="BA112" s="666"/>
      <c r="BC112" s="666"/>
      <c r="BD112" s="667"/>
      <c r="BE112" s="666"/>
      <c r="BG112" s="666"/>
      <c r="BH112" s="667"/>
      <c r="BI112" s="666"/>
    </row>
    <row r="113" spans="1:61" s="237" customFormat="1" ht="12.75" customHeight="1" thickBot="1">
      <c r="A113" s="24" t="s">
        <v>97</v>
      </c>
      <c r="B113" s="53"/>
      <c r="C113" s="54"/>
      <c r="D113" s="55" t="s">
        <v>98</v>
      </c>
      <c r="E113" s="65"/>
      <c r="F113" s="66"/>
      <c r="G113" s="66"/>
      <c r="H113" s="66"/>
      <c r="I113" s="66"/>
      <c r="J113" s="66"/>
      <c r="K113" s="66"/>
      <c r="L113" s="66"/>
      <c r="M113" s="67"/>
      <c r="N113" s="527"/>
      <c r="O113" s="66"/>
      <c r="P113" s="66"/>
      <c r="Q113" s="66"/>
      <c r="R113" s="66"/>
      <c r="S113" s="66"/>
      <c r="T113" s="66"/>
      <c r="U113" s="66"/>
      <c r="V113" s="67"/>
      <c r="W113" s="527"/>
      <c r="X113" s="66"/>
      <c r="Y113" s="66"/>
      <c r="Z113" s="66"/>
      <c r="AA113" s="66"/>
      <c r="AB113" s="66"/>
      <c r="AC113" s="66"/>
      <c r="AD113" s="66"/>
      <c r="AE113" s="67"/>
      <c r="AF113" s="67"/>
      <c r="AG113" s="68"/>
      <c r="AH113" s="68"/>
      <c r="AI113" s="68"/>
      <c r="AJ113" s="68"/>
      <c r="AK113" s="68"/>
      <c r="AL113" s="68"/>
      <c r="AM113" s="68"/>
      <c r="AN113" s="70">
        <f>R124</f>
        <v>38.131913675601716</v>
      </c>
      <c r="AU113" s="666"/>
      <c r="AV113" s="667"/>
      <c r="AW113" s="666"/>
      <c r="AY113" s="666"/>
      <c r="AZ113" s="667"/>
      <c r="BA113" s="666"/>
      <c r="BC113" s="666"/>
      <c r="BD113" s="667"/>
      <c r="BE113" s="666"/>
      <c r="BG113" s="666"/>
      <c r="BH113" s="667"/>
      <c r="BI113" s="666"/>
    </row>
    <row r="114" spans="1:61" s="91" customFormat="1" ht="12.75" customHeight="1" thickBot="1">
      <c r="A114" s="94"/>
      <c r="B114" s="95"/>
      <c r="C114" s="96"/>
      <c r="D114" s="97"/>
      <c r="E114" s="98"/>
      <c r="F114" s="99"/>
      <c r="G114" s="99"/>
      <c r="H114" s="99"/>
      <c r="I114" s="99"/>
      <c r="J114" s="99"/>
      <c r="K114" s="100"/>
      <c r="L114" s="99"/>
      <c r="M114" s="101"/>
      <c r="N114" s="98"/>
      <c r="O114" s="99"/>
      <c r="P114" s="99"/>
      <c r="Q114" s="99"/>
      <c r="R114" s="99"/>
      <c r="S114" s="99"/>
      <c r="T114" s="100"/>
      <c r="U114" s="99"/>
      <c r="V114" s="101"/>
      <c r="W114" s="98"/>
      <c r="X114" s="99"/>
      <c r="Y114" s="99"/>
      <c r="Z114" s="99"/>
      <c r="AA114" s="99"/>
      <c r="AB114" s="99"/>
      <c r="AC114" s="100"/>
      <c r="AD114" s="99"/>
      <c r="AE114" s="101"/>
      <c r="AF114" s="101"/>
      <c r="AG114" s="102"/>
      <c r="AH114" s="102"/>
      <c r="AI114" s="102"/>
      <c r="AJ114" s="102"/>
      <c r="AK114" s="102"/>
      <c r="AL114" s="102"/>
      <c r="AM114" s="102"/>
      <c r="AN114" s="101"/>
      <c r="AU114" s="666"/>
      <c r="AV114" s="667"/>
      <c r="AW114" s="666"/>
      <c r="AX114" s="237"/>
      <c r="AY114" s="666"/>
      <c r="AZ114" s="667"/>
      <c r="BA114" s="666"/>
      <c r="BB114" s="237"/>
      <c r="BC114" s="666"/>
      <c r="BD114" s="667"/>
      <c r="BE114" s="666"/>
      <c r="BF114" s="237"/>
      <c r="BG114" s="666"/>
      <c r="BH114" s="667"/>
      <c r="BI114" s="666"/>
    </row>
    <row r="115" spans="1:61" s="95" customFormat="1" ht="12.75" customHeight="1" thickBot="1">
      <c r="A115" s="381" t="s">
        <v>99</v>
      </c>
      <c r="B115" s="245"/>
      <c r="C115" s="245"/>
      <c r="D115" s="245"/>
      <c r="E115" s="246"/>
      <c r="F115" s="246"/>
      <c r="G115" s="246"/>
      <c r="H115" s="246"/>
      <c r="I115" s="246"/>
      <c r="J115" s="246"/>
      <c r="K115" s="374"/>
      <c r="L115" s="246"/>
      <c r="M115" s="246"/>
      <c r="N115" s="246"/>
      <c r="O115" s="246"/>
      <c r="P115" s="246"/>
      <c r="Q115" s="246"/>
      <c r="R115" s="246"/>
      <c r="S115" s="246"/>
      <c r="T115" s="374"/>
      <c r="U115" s="246"/>
      <c r="V115" s="246"/>
      <c r="W115" s="246"/>
      <c r="X115" s="246"/>
      <c r="Y115" s="246"/>
      <c r="Z115" s="246"/>
      <c r="AA115" s="246"/>
      <c r="AB115" s="246"/>
      <c r="AC115" s="374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7"/>
      <c r="AN115" s="251"/>
      <c r="AU115" s="666"/>
      <c r="AV115" s="667"/>
      <c r="AW115" s="666"/>
      <c r="AX115" s="237"/>
      <c r="AY115" s="666"/>
      <c r="AZ115" s="667"/>
      <c r="BA115" s="666"/>
      <c r="BB115" s="237"/>
      <c r="BC115" s="666"/>
      <c r="BD115" s="667"/>
      <c r="BE115" s="666"/>
      <c r="BF115" s="237"/>
      <c r="BG115" s="666"/>
      <c r="BH115" s="667"/>
      <c r="BI115" s="666"/>
    </row>
    <row r="116" spans="1:61" s="95" customFormat="1" ht="12.75" customHeight="1">
      <c r="A116" s="21" t="s">
        <v>30</v>
      </c>
      <c r="B116" s="50"/>
      <c r="C116" s="50"/>
      <c r="D116" s="23" t="s">
        <v>31</v>
      </c>
      <c r="E116" s="56"/>
      <c r="F116" s="57"/>
      <c r="G116" s="57"/>
      <c r="H116" s="57"/>
      <c r="I116" s="57"/>
      <c r="J116" s="57"/>
      <c r="K116" s="57"/>
      <c r="L116" s="57"/>
      <c r="M116" s="684">
        <f>IF(M18=0,"-",M18)</f>
        <v>0.5</v>
      </c>
      <c r="N116" s="56"/>
      <c r="O116" s="57"/>
      <c r="P116" s="57"/>
      <c r="Q116" s="57"/>
      <c r="R116" s="57"/>
      <c r="S116" s="57"/>
      <c r="T116" s="57"/>
      <c r="U116" s="57"/>
      <c r="V116" s="684">
        <f>IF(V18=0,"-",V18)</f>
        <v>1</v>
      </c>
      <c r="W116" s="56"/>
      <c r="X116" s="57"/>
      <c r="Y116" s="57"/>
      <c r="Z116" s="57"/>
      <c r="AA116" s="57"/>
      <c r="AB116" s="57"/>
      <c r="AC116" s="57"/>
      <c r="AD116" s="57"/>
      <c r="AE116" s="684">
        <f>IF(AE18=0,"-",AE18)</f>
        <v>2</v>
      </c>
      <c r="AF116" s="57"/>
      <c r="AG116" s="57"/>
      <c r="AH116" s="57"/>
      <c r="AI116" s="57"/>
      <c r="AJ116" s="57"/>
      <c r="AK116" s="57"/>
      <c r="AL116" s="57"/>
      <c r="AM116" s="59"/>
      <c r="AN116" s="684" t="str">
        <f>IF(AN18=0,"-",AN18)</f>
        <v>-</v>
      </c>
      <c r="AU116" s="666"/>
      <c r="AV116" s="667"/>
      <c r="AW116" s="666"/>
      <c r="AX116" s="237"/>
      <c r="AY116" s="666"/>
      <c r="AZ116" s="667"/>
      <c r="BA116" s="666"/>
      <c r="BB116" s="237"/>
      <c r="BC116" s="666"/>
      <c r="BD116" s="667"/>
      <c r="BE116" s="666"/>
      <c r="BF116" s="237"/>
      <c r="BG116" s="666"/>
      <c r="BH116" s="667"/>
      <c r="BI116" s="666"/>
    </row>
    <row r="117" spans="1:61" s="237" customFormat="1" ht="12.75" customHeight="1">
      <c r="A117" s="21" t="s">
        <v>95</v>
      </c>
      <c r="B117" s="294"/>
      <c r="C117" s="51"/>
      <c r="D117" s="23" t="s">
        <v>31</v>
      </c>
      <c r="E117" s="60"/>
      <c r="F117" s="61"/>
      <c r="G117" s="61"/>
      <c r="H117" s="61"/>
      <c r="I117" s="61"/>
      <c r="J117" s="61"/>
      <c r="K117" s="57"/>
      <c r="L117" s="61"/>
      <c r="M117" s="684">
        <f>IF(OR(M18=0,F75=0),"-",VLOOKUP(20,F74:M107,8))</f>
        <v>0.523611111111111</v>
      </c>
      <c r="N117" s="60"/>
      <c r="O117" s="61"/>
      <c r="P117" s="61"/>
      <c r="Q117" s="61"/>
      <c r="R117" s="61"/>
      <c r="S117" s="61"/>
      <c r="T117" s="57"/>
      <c r="U117" s="61"/>
      <c r="V117" s="684">
        <f>IF(OR(V18=0,O75=0),"-",VLOOKUP(20,O74:V107,8))</f>
        <v>0.938888888888889</v>
      </c>
      <c r="W117" s="60"/>
      <c r="X117" s="61"/>
      <c r="Y117" s="61"/>
      <c r="Z117" s="61"/>
      <c r="AA117" s="61"/>
      <c r="AB117" s="61"/>
      <c r="AC117" s="57"/>
      <c r="AD117" s="61"/>
      <c r="AE117" s="684">
        <f>IF(OR(AE18=0,X75=0),"-",VLOOKUP(20,X74:AE107,8))</f>
        <v>1.6394444444444445</v>
      </c>
      <c r="AF117" s="62"/>
      <c r="AG117" s="63"/>
      <c r="AH117" s="63"/>
      <c r="AI117" s="63"/>
      <c r="AJ117" s="63"/>
      <c r="AK117" s="63"/>
      <c r="AL117" s="63"/>
      <c r="AM117" s="63"/>
      <c r="AN117" s="684" t="str">
        <f>IF(OR(AN18=0,AG75=0),"-",VLOOKUP(20,AG74:AN107,8))</f>
        <v>-</v>
      </c>
      <c r="AU117" s="666"/>
      <c r="AV117" s="667"/>
      <c r="AW117" s="666"/>
      <c r="AY117" s="666"/>
      <c r="AZ117" s="667"/>
      <c r="BA117" s="666"/>
      <c r="BC117" s="666"/>
      <c r="BD117" s="667"/>
      <c r="BE117" s="666"/>
      <c r="BG117" s="666"/>
      <c r="BH117" s="667"/>
      <c r="BI117" s="666"/>
    </row>
    <row r="118" spans="1:61" s="237" customFormat="1" ht="12.75" customHeight="1">
      <c r="A118" s="21" t="s">
        <v>96</v>
      </c>
      <c r="B118" s="50"/>
      <c r="C118" s="52"/>
      <c r="D118" s="23" t="s">
        <v>31</v>
      </c>
      <c r="E118" s="64"/>
      <c r="F118" s="61"/>
      <c r="G118" s="61"/>
      <c r="H118" s="61"/>
      <c r="I118" s="61"/>
      <c r="J118" s="61"/>
      <c r="K118" s="61"/>
      <c r="L118" s="61"/>
      <c r="M118" s="62"/>
      <c r="N118" s="526"/>
      <c r="O118" s="61"/>
      <c r="P118" s="61"/>
      <c r="Q118" s="61"/>
      <c r="R118" s="61"/>
      <c r="S118" s="61"/>
      <c r="T118" s="61"/>
      <c r="U118" s="61"/>
      <c r="V118" s="62"/>
      <c r="W118" s="526"/>
      <c r="X118" s="61"/>
      <c r="Y118" s="61"/>
      <c r="Z118" s="61"/>
      <c r="AA118" s="61"/>
      <c r="AB118" s="61"/>
      <c r="AC118" s="61"/>
      <c r="AD118" s="61"/>
      <c r="AE118" s="62"/>
      <c r="AF118" s="62"/>
      <c r="AG118" s="63"/>
      <c r="AH118" s="63"/>
      <c r="AI118" s="63"/>
      <c r="AJ118" s="63"/>
      <c r="AK118" s="63"/>
      <c r="AL118" s="63"/>
      <c r="AM118" s="63"/>
      <c r="AN118" s="311">
        <f>AD123</f>
        <v>0.18</v>
      </c>
      <c r="AU118" s="666"/>
      <c r="AV118" s="667"/>
      <c r="AW118" s="666"/>
      <c r="AY118" s="666"/>
      <c r="AZ118" s="667"/>
      <c r="BA118" s="666"/>
      <c r="BC118" s="666"/>
      <c r="BD118" s="667"/>
      <c r="BE118" s="666"/>
      <c r="BG118" s="666"/>
      <c r="BH118" s="667"/>
      <c r="BI118" s="666"/>
    </row>
    <row r="119" spans="1:61" s="237" customFormat="1" ht="12.75" customHeight="1" thickBot="1">
      <c r="A119" s="24" t="s">
        <v>97</v>
      </c>
      <c r="B119" s="53"/>
      <c r="C119" s="54"/>
      <c r="D119" s="55" t="s">
        <v>98</v>
      </c>
      <c r="E119" s="65"/>
      <c r="F119" s="66"/>
      <c r="G119" s="66"/>
      <c r="H119" s="66"/>
      <c r="I119" s="66"/>
      <c r="J119" s="66"/>
      <c r="K119" s="66"/>
      <c r="L119" s="66"/>
      <c r="M119" s="67"/>
      <c r="N119" s="527"/>
      <c r="O119" s="66"/>
      <c r="P119" s="66"/>
      <c r="Q119" s="66"/>
      <c r="R119" s="66"/>
      <c r="S119" s="66"/>
      <c r="T119" s="66"/>
      <c r="U119" s="66"/>
      <c r="V119" s="67"/>
      <c r="W119" s="527"/>
      <c r="X119" s="66"/>
      <c r="Y119" s="66"/>
      <c r="Z119" s="66"/>
      <c r="AA119" s="66"/>
      <c r="AB119" s="66"/>
      <c r="AC119" s="66"/>
      <c r="AD119" s="66"/>
      <c r="AE119" s="67"/>
      <c r="AF119" s="67"/>
      <c r="AG119" s="68"/>
      <c r="AH119" s="68"/>
      <c r="AI119" s="68"/>
      <c r="AJ119" s="68"/>
      <c r="AK119" s="68"/>
      <c r="AL119" s="68"/>
      <c r="AM119" s="68"/>
      <c r="AN119" s="685">
        <f>AD124</f>
        <v>36.12944414324086</v>
      </c>
      <c r="AU119" s="666"/>
      <c r="AV119" s="667"/>
      <c r="AW119" s="666"/>
      <c r="AY119" s="666"/>
      <c r="AZ119" s="667"/>
      <c r="BA119" s="666"/>
      <c r="BC119" s="666"/>
      <c r="BD119" s="667"/>
      <c r="BE119" s="666"/>
      <c r="BG119" s="666"/>
      <c r="BH119" s="667"/>
      <c r="BI119" s="666"/>
    </row>
    <row r="120" spans="11:68" s="103" customFormat="1" ht="12.75" customHeight="1" thickBot="1">
      <c r="K120" s="104"/>
      <c r="AU120" s="666"/>
      <c r="AV120" s="667"/>
      <c r="AW120" s="666"/>
      <c r="AX120" s="237"/>
      <c r="AY120" s="666"/>
      <c r="AZ120" s="667"/>
      <c r="BA120" s="666"/>
      <c r="BB120" s="237"/>
      <c r="BC120" s="666"/>
      <c r="BD120" s="667"/>
      <c r="BE120" s="666"/>
      <c r="BF120" s="237"/>
      <c r="BG120" s="666"/>
      <c r="BH120" s="667"/>
      <c r="BI120" s="666"/>
      <c r="BJ120" s="105"/>
      <c r="BK120" s="105"/>
      <c r="BL120" s="105"/>
      <c r="BM120" s="105"/>
      <c r="BN120" s="105"/>
      <c r="BO120" s="105"/>
      <c r="BP120" s="105"/>
    </row>
    <row r="121" spans="11:68" s="103" customFormat="1" ht="12.75" customHeight="1" thickBot="1">
      <c r="K121" s="104"/>
      <c r="O121" s="105"/>
      <c r="P121" s="295" t="str">
        <f>A109</f>
        <v>PARAMETROS DE RESISTENCIA</v>
      </c>
      <c r="Q121" s="105"/>
      <c r="R121" s="105"/>
      <c r="S121" s="105"/>
      <c r="T121" s="105"/>
      <c r="U121" s="105"/>
      <c r="V121" s="105"/>
      <c r="X121" s="105"/>
      <c r="Y121" s="105"/>
      <c r="Z121" s="105"/>
      <c r="AA121" s="296"/>
      <c r="AB121" s="295" t="str">
        <f>A115</f>
        <v>PARAMETROS DE RESISTENCIA RESIDUAL</v>
      </c>
      <c r="AC121" s="105"/>
      <c r="AD121" s="105"/>
      <c r="AE121" s="105"/>
      <c r="AF121" s="105"/>
      <c r="AG121" s="105"/>
      <c r="AH121" s="105"/>
      <c r="AI121" s="109"/>
      <c r="AJ121" s="110"/>
      <c r="AK121" s="110"/>
      <c r="AL121" s="110"/>
      <c r="AM121" s="110"/>
      <c r="AN121" s="111"/>
      <c r="AO121" s="105"/>
      <c r="AP121" s="105"/>
      <c r="AQ121" s="105"/>
      <c r="AR121" s="105"/>
      <c r="AU121" s="666"/>
      <c r="AV121" s="667"/>
      <c r="AW121" s="666"/>
      <c r="AX121" s="237"/>
      <c r="AY121" s="666"/>
      <c r="AZ121" s="667"/>
      <c r="BA121" s="666"/>
      <c r="BB121" s="237"/>
      <c r="BC121" s="666"/>
      <c r="BD121" s="667"/>
      <c r="BE121" s="666"/>
      <c r="BF121" s="237"/>
      <c r="BG121" s="666"/>
      <c r="BH121" s="667"/>
      <c r="BI121" s="666"/>
      <c r="BJ121" s="105"/>
      <c r="BK121" s="105"/>
      <c r="BL121" s="105"/>
      <c r="BM121" s="105"/>
      <c r="BN121" s="105"/>
      <c r="BO121" s="105"/>
      <c r="BP121" s="105"/>
    </row>
    <row r="122" spans="15:68" s="103" customFormat="1" ht="12.75" customHeight="1" thickBot="1">
      <c r="O122" s="105"/>
      <c r="P122" s="105"/>
      <c r="Q122" s="105"/>
      <c r="R122" s="105"/>
      <c r="S122" s="105"/>
      <c r="T122" s="105"/>
      <c r="U122" s="105"/>
      <c r="V122" s="105"/>
      <c r="X122" s="105"/>
      <c r="Y122" s="105"/>
      <c r="Z122" s="105"/>
      <c r="AA122" s="286"/>
      <c r="AB122" s="105"/>
      <c r="AC122" s="105"/>
      <c r="AD122" s="105"/>
      <c r="AE122" s="105"/>
      <c r="AF122" s="105"/>
      <c r="AG122" s="105"/>
      <c r="AH122" s="105"/>
      <c r="AI122" s="112"/>
      <c r="AJ122" s="113" t="s">
        <v>100</v>
      </c>
      <c r="AK122" s="113"/>
      <c r="AL122" s="113"/>
      <c r="AM122" s="299">
        <v>10</v>
      </c>
      <c r="AN122" s="114"/>
      <c r="AO122" s="105"/>
      <c r="AP122" s="105"/>
      <c r="AQ122" s="105"/>
      <c r="AR122" s="105"/>
      <c r="AU122" s="666"/>
      <c r="AV122" s="667"/>
      <c r="AW122" s="666"/>
      <c r="AX122" s="237"/>
      <c r="AY122" s="666"/>
      <c r="AZ122" s="667"/>
      <c r="BA122" s="666"/>
      <c r="BB122" s="237"/>
      <c r="BC122" s="666"/>
      <c r="BD122" s="667"/>
      <c r="BE122" s="666"/>
      <c r="BF122" s="237"/>
      <c r="BG122" s="666"/>
      <c r="BH122" s="667"/>
      <c r="BI122" s="666"/>
      <c r="BJ122" s="105"/>
      <c r="BK122" s="105"/>
      <c r="BL122" s="105"/>
      <c r="BM122" s="105"/>
      <c r="BN122" s="105"/>
      <c r="BO122" s="105"/>
      <c r="BP122" s="105"/>
    </row>
    <row r="123" spans="15:68" s="103" customFormat="1" ht="12.75" customHeight="1" thickBot="1">
      <c r="O123" s="105"/>
      <c r="P123" s="18" t="s">
        <v>96</v>
      </c>
      <c r="Q123" s="223"/>
      <c r="R123" s="297">
        <f>S130</f>
        <v>0.36</v>
      </c>
      <c r="S123" s="105"/>
      <c r="T123" s="105"/>
      <c r="U123" s="105"/>
      <c r="V123" s="105"/>
      <c r="X123" s="105"/>
      <c r="Y123" s="105"/>
      <c r="Z123" s="105"/>
      <c r="AA123" s="286"/>
      <c r="AB123" s="18" t="s">
        <v>96</v>
      </c>
      <c r="AC123" s="223"/>
      <c r="AD123" s="297">
        <f>AE130</f>
        <v>0.18</v>
      </c>
      <c r="AE123" s="105"/>
      <c r="AF123" s="105"/>
      <c r="AG123" s="105"/>
      <c r="AH123" s="105"/>
      <c r="AI123" s="112"/>
      <c r="AJ123" s="113" t="s">
        <v>101</v>
      </c>
      <c r="AK123" s="113"/>
      <c r="AL123" s="113"/>
      <c r="AM123" s="300">
        <f>PI()*25/4</f>
        <v>19.634954084936208</v>
      </c>
      <c r="AN123" s="114"/>
      <c r="AO123" s="105"/>
      <c r="AP123" s="105"/>
      <c r="AQ123" s="105"/>
      <c r="AR123" s="105"/>
      <c r="AU123" s="666"/>
      <c r="AV123" s="667"/>
      <c r="AW123" s="666"/>
      <c r="AX123" s="237"/>
      <c r="AY123" s="666"/>
      <c r="AZ123" s="667"/>
      <c r="BA123" s="666"/>
      <c r="BB123" s="237"/>
      <c r="BC123" s="666"/>
      <c r="BD123" s="667"/>
      <c r="BE123" s="666"/>
      <c r="BF123" s="237"/>
      <c r="BG123" s="666"/>
      <c r="BH123" s="667"/>
      <c r="BI123" s="666"/>
      <c r="BJ123" s="105"/>
      <c r="BK123" s="105"/>
      <c r="BL123" s="105"/>
      <c r="BM123" s="105"/>
      <c r="BN123" s="105"/>
      <c r="BO123" s="105"/>
      <c r="BP123" s="105"/>
    </row>
    <row r="124" spans="15:68" s="103" customFormat="1" ht="12.75" customHeight="1" thickBot="1">
      <c r="O124" s="105"/>
      <c r="P124" s="4" t="s">
        <v>97</v>
      </c>
      <c r="Q124" s="224"/>
      <c r="R124" s="220">
        <f>ATAN((S131-S130)/R131)*180/PI()</f>
        <v>38.131913675601716</v>
      </c>
      <c r="S124" s="105"/>
      <c r="T124" s="105"/>
      <c r="U124" s="105"/>
      <c r="V124" s="105"/>
      <c r="X124" s="105"/>
      <c r="Y124" s="105"/>
      <c r="Z124" s="105"/>
      <c r="AA124" s="94"/>
      <c r="AB124" s="4" t="s">
        <v>97</v>
      </c>
      <c r="AC124" s="224"/>
      <c r="AD124" s="220">
        <f>ATAN((AE131-AE130)/AD131)*180/PI()</f>
        <v>36.12944414324086</v>
      </c>
      <c r="AE124" s="105"/>
      <c r="AF124" s="105"/>
      <c r="AG124" s="105"/>
      <c r="AH124" s="105"/>
      <c r="AI124" s="112"/>
      <c r="AJ124" s="115"/>
      <c r="AK124" s="116"/>
      <c r="AL124" s="116"/>
      <c r="AM124" s="116"/>
      <c r="AN124" s="114"/>
      <c r="AO124" s="105"/>
      <c r="AP124" s="105"/>
      <c r="AQ124" s="105"/>
      <c r="AR124" s="105"/>
      <c r="AU124" s="666"/>
      <c r="AV124" s="667"/>
      <c r="AW124" s="666"/>
      <c r="AX124" s="237"/>
      <c r="AY124" s="666"/>
      <c r="AZ124" s="667"/>
      <c r="BA124" s="666"/>
      <c r="BB124" s="237"/>
      <c r="BC124" s="666"/>
      <c r="BD124" s="667"/>
      <c r="BE124" s="666"/>
      <c r="BF124" s="237"/>
      <c r="BG124" s="666"/>
      <c r="BH124" s="667"/>
      <c r="BI124" s="666"/>
      <c r="BJ124" s="105"/>
      <c r="BK124" s="105"/>
      <c r="BL124" s="105"/>
      <c r="BM124" s="105"/>
      <c r="BN124" s="105"/>
      <c r="BO124" s="105"/>
      <c r="BP124" s="105"/>
    </row>
    <row r="125" spans="15:68" s="103" customFormat="1" ht="12.75" customHeight="1" thickBot="1">
      <c r="O125" s="105"/>
      <c r="P125" s="105"/>
      <c r="Q125" s="105"/>
      <c r="R125" s="105"/>
      <c r="S125" s="105"/>
      <c r="T125" s="105"/>
      <c r="U125" s="105"/>
      <c r="V125" s="105"/>
      <c r="X125" s="105"/>
      <c r="Y125" s="105"/>
      <c r="Z125" s="105"/>
      <c r="AA125" s="94"/>
      <c r="AB125" s="105"/>
      <c r="AC125" s="105"/>
      <c r="AD125" s="105"/>
      <c r="AE125" s="105"/>
      <c r="AF125" s="105"/>
      <c r="AG125" s="105"/>
      <c r="AH125" s="105"/>
      <c r="AI125" s="112"/>
      <c r="AJ125" s="117" t="s">
        <v>102</v>
      </c>
      <c r="AK125" s="117" t="s">
        <v>103</v>
      </c>
      <c r="AL125" s="118" t="s">
        <v>103</v>
      </c>
      <c r="AM125" s="119"/>
      <c r="AN125" s="120"/>
      <c r="AO125" s="105"/>
      <c r="AP125" s="105"/>
      <c r="AQ125" s="105"/>
      <c r="AR125" s="105"/>
      <c r="AU125" s="666"/>
      <c r="AV125" s="667"/>
      <c r="AW125" s="666"/>
      <c r="AX125" s="237"/>
      <c r="AY125" s="666"/>
      <c r="AZ125" s="667"/>
      <c r="BA125" s="666"/>
      <c r="BB125" s="237"/>
      <c r="BC125" s="666"/>
      <c r="BD125" s="667"/>
      <c r="BE125" s="666"/>
      <c r="BF125" s="237"/>
      <c r="BG125" s="666"/>
      <c r="BH125" s="667"/>
      <c r="BI125" s="666"/>
      <c r="BJ125" s="105"/>
      <c r="BK125" s="105"/>
      <c r="BL125" s="105"/>
      <c r="BM125" s="105"/>
      <c r="BN125" s="105"/>
      <c r="BO125" s="105"/>
      <c r="BP125" s="105"/>
    </row>
    <row r="126" spans="15:68" s="103" customFormat="1" ht="12.75" customHeight="1" thickBot="1">
      <c r="O126" s="105"/>
      <c r="P126" s="225" t="s">
        <v>104</v>
      </c>
      <c r="Q126" s="226"/>
      <c r="R126" s="221"/>
      <c r="S126" s="615">
        <v>0</v>
      </c>
      <c r="T126" s="105"/>
      <c r="U126" s="105"/>
      <c r="V126" s="105"/>
      <c r="X126" s="105"/>
      <c r="Y126" s="105"/>
      <c r="Z126" s="105"/>
      <c r="AA126" s="105"/>
      <c r="AB126" s="225" t="s">
        <v>104</v>
      </c>
      <c r="AC126" s="226"/>
      <c r="AD126" s="221"/>
      <c r="AE126" s="615">
        <v>0</v>
      </c>
      <c r="AF126" s="105"/>
      <c r="AG126" s="105"/>
      <c r="AH126" s="105"/>
      <c r="AI126" s="112"/>
      <c r="AJ126" s="121" t="s">
        <v>105</v>
      </c>
      <c r="AK126" s="122" t="s">
        <v>106</v>
      </c>
      <c r="AL126" s="123" t="s">
        <v>106</v>
      </c>
      <c r="AM126" s="124"/>
      <c r="AN126" s="114"/>
      <c r="AO126" s="105"/>
      <c r="AP126" s="105"/>
      <c r="AQ126" s="105"/>
      <c r="AR126" s="105"/>
      <c r="AU126" s="666"/>
      <c r="AV126" s="667"/>
      <c r="AW126" s="666"/>
      <c r="AX126" s="237"/>
      <c r="AY126" s="666"/>
      <c r="AZ126" s="667"/>
      <c r="BA126" s="666"/>
      <c r="BB126" s="237"/>
      <c r="BC126" s="666"/>
      <c r="BD126" s="667"/>
      <c r="BE126" s="666"/>
      <c r="BF126" s="237"/>
      <c r="BG126" s="666"/>
      <c r="BH126" s="667"/>
      <c r="BI126" s="666"/>
      <c r="BJ126" s="105"/>
      <c r="BK126" s="105"/>
      <c r="BL126" s="105"/>
      <c r="BM126" s="105"/>
      <c r="BN126" s="105"/>
      <c r="BO126" s="105"/>
      <c r="BP126" s="105"/>
    </row>
    <row r="127" spans="15:68" s="103" customFormat="1" ht="12.75" customHeight="1" thickBot="1">
      <c r="O127" s="105"/>
      <c r="P127" s="238" t="s">
        <v>107</v>
      </c>
      <c r="Q127" s="239"/>
      <c r="R127" s="240"/>
      <c r="S127" s="282">
        <v>4</v>
      </c>
      <c r="T127" s="105"/>
      <c r="U127" s="105"/>
      <c r="V127" s="105"/>
      <c r="X127" s="105"/>
      <c r="Y127" s="105"/>
      <c r="Z127" s="105"/>
      <c r="AA127" s="105"/>
      <c r="AB127" s="227" t="s">
        <v>107</v>
      </c>
      <c r="AC127" s="228"/>
      <c r="AD127" s="240"/>
      <c r="AE127" s="282">
        <v>4</v>
      </c>
      <c r="AF127" s="105"/>
      <c r="AG127" s="105"/>
      <c r="AH127" s="105"/>
      <c r="AI127" s="112"/>
      <c r="AJ127" s="125" t="s">
        <v>13</v>
      </c>
      <c r="AK127" s="126" t="s">
        <v>108</v>
      </c>
      <c r="AL127" s="127" t="s">
        <v>109</v>
      </c>
      <c r="AM127" s="119"/>
      <c r="AN127" s="120"/>
      <c r="AO127" s="105"/>
      <c r="AP127" s="105"/>
      <c r="AQ127" s="105"/>
      <c r="AR127" s="105"/>
      <c r="AU127" s="666"/>
      <c r="AV127" s="667"/>
      <c r="AW127" s="666"/>
      <c r="AX127" s="237"/>
      <c r="AY127" s="666"/>
      <c r="AZ127" s="667"/>
      <c r="BA127" s="666"/>
      <c r="BB127" s="237"/>
      <c r="BC127" s="666"/>
      <c r="BD127" s="667"/>
      <c r="BE127" s="666"/>
      <c r="BF127" s="237"/>
      <c r="BG127" s="666"/>
      <c r="BH127" s="667"/>
      <c r="BI127" s="666"/>
      <c r="BJ127" s="105"/>
      <c r="BK127" s="105"/>
      <c r="BL127" s="105"/>
      <c r="BM127" s="105"/>
      <c r="BN127" s="105"/>
      <c r="BO127" s="105"/>
      <c r="BP127" s="105"/>
    </row>
    <row r="128" spans="15:68" s="103" customFormat="1" ht="12.75" customHeight="1" thickBot="1">
      <c r="O128" s="105"/>
      <c r="P128" s="225" t="s">
        <v>110</v>
      </c>
      <c r="Q128" s="229"/>
      <c r="R128" s="221"/>
      <c r="S128" s="615">
        <v>0</v>
      </c>
      <c r="T128" s="105"/>
      <c r="U128" s="105"/>
      <c r="V128" s="105"/>
      <c r="X128" s="105"/>
      <c r="Y128" s="105"/>
      <c r="Z128" s="105"/>
      <c r="AA128" s="94"/>
      <c r="AB128" s="225" t="s">
        <v>110</v>
      </c>
      <c r="AC128" s="229"/>
      <c r="AD128" s="221"/>
      <c r="AE128" s="615">
        <v>0</v>
      </c>
      <c r="AF128" s="105"/>
      <c r="AG128" s="105"/>
      <c r="AH128" s="105"/>
      <c r="AI128" s="112"/>
      <c r="AJ128" s="125" t="s">
        <v>111</v>
      </c>
      <c r="AK128" s="125" t="s">
        <v>91</v>
      </c>
      <c r="AL128" s="128" t="s">
        <v>112</v>
      </c>
      <c r="AM128" s="119"/>
      <c r="AN128" s="120"/>
      <c r="AO128" s="105"/>
      <c r="AP128" s="105"/>
      <c r="AQ128" s="105"/>
      <c r="AR128" s="105"/>
      <c r="AU128" s="666"/>
      <c r="AV128" s="667"/>
      <c r="AW128" s="666"/>
      <c r="AX128" s="237"/>
      <c r="AY128" s="666"/>
      <c r="AZ128" s="667"/>
      <c r="BA128" s="666"/>
      <c r="BB128" s="237"/>
      <c r="BC128" s="666"/>
      <c r="BD128" s="667"/>
      <c r="BE128" s="666"/>
      <c r="BF128" s="237"/>
      <c r="BG128" s="666"/>
      <c r="BH128" s="667"/>
      <c r="BI128" s="666"/>
      <c r="BJ128" s="105"/>
      <c r="BK128" s="105"/>
      <c r="BL128" s="105"/>
      <c r="BM128" s="105"/>
      <c r="BN128" s="105"/>
      <c r="BO128" s="105"/>
      <c r="BP128" s="105"/>
    </row>
    <row r="129" spans="15:68" s="103" customFormat="1" ht="12.75" customHeight="1" thickBot="1">
      <c r="O129" s="105"/>
      <c r="P129" s="24" t="s">
        <v>113</v>
      </c>
      <c r="Q129" s="241"/>
      <c r="R129" s="242"/>
      <c r="S129" s="243">
        <v>4</v>
      </c>
      <c r="T129" s="105"/>
      <c r="U129" s="105"/>
      <c r="V129" s="105"/>
      <c r="X129" s="105"/>
      <c r="Y129" s="105"/>
      <c r="Z129" s="105"/>
      <c r="AA129" s="94"/>
      <c r="AB129" s="230" t="s">
        <v>113</v>
      </c>
      <c r="AC129" s="231"/>
      <c r="AD129" s="242"/>
      <c r="AE129" s="243">
        <v>4</v>
      </c>
      <c r="AF129" s="105"/>
      <c r="AG129" s="105"/>
      <c r="AH129" s="105"/>
      <c r="AI129" s="112"/>
      <c r="AJ129" s="129">
        <v>0.1</v>
      </c>
      <c r="AK129" s="130">
        <f aca="true" t="shared" si="59" ref="AK129:AK137">$AM$122*AJ129/$AM$123</f>
        <v>0.05092958178940651</v>
      </c>
      <c r="AL129" s="131">
        <f aca="true" t="shared" si="60" ref="AL129:AL137">AK129*98.0665</f>
        <v>4.994485832550834</v>
      </c>
      <c r="AM129" s="132"/>
      <c r="AN129" s="114"/>
      <c r="AO129" s="105"/>
      <c r="AP129" s="105"/>
      <c r="AQ129" s="105"/>
      <c r="AR129" s="105"/>
      <c r="AU129" s="666"/>
      <c r="AV129" s="667"/>
      <c r="AW129" s="666"/>
      <c r="AX129" s="237"/>
      <c r="AY129" s="666"/>
      <c r="AZ129" s="667"/>
      <c r="BA129" s="666"/>
      <c r="BB129" s="237"/>
      <c r="BC129" s="666"/>
      <c r="BD129" s="667"/>
      <c r="BE129" s="666"/>
      <c r="BF129" s="237"/>
      <c r="BG129" s="666"/>
      <c r="BH129" s="667"/>
      <c r="BI129" s="666"/>
      <c r="BJ129" s="105"/>
      <c r="BK129" s="105"/>
      <c r="BL129" s="105"/>
      <c r="BM129" s="105"/>
      <c r="BN129" s="105"/>
      <c r="BO129" s="105"/>
      <c r="BP129" s="105"/>
    </row>
    <row r="130" spans="15:68" s="103" customFormat="1" ht="12.75" customHeight="1">
      <c r="O130" s="105"/>
      <c r="P130" s="227" t="s">
        <v>114</v>
      </c>
      <c r="Q130" s="232"/>
      <c r="R130" s="222">
        <f>S126</f>
        <v>0</v>
      </c>
      <c r="S130" s="283">
        <v>0.36</v>
      </c>
      <c r="T130" s="105"/>
      <c r="U130" s="105"/>
      <c r="V130" s="105"/>
      <c r="X130" s="105"/>
      <c r="Y130" s="105"/>
      <c r="Z130" s="105"/>
      <c r="AA130" s="94"/>
      <c r="AB130" s="227" t="s">
        <v>114</v>
      </c>
      <c r="AC130" s="232"/>
      <c r="AD130" s="222">
        <f>AE126</f>
        <v>0</v>
      </c>
      <c r="AE130" s="283">
        <v>0.18</v>
      </c>
      <c r="AF130" s="105"/>
      <c r="AG130" s="105"/>
      <c r="AH130" s="105"/>
      <c r="AI130" s="112"/>
      <c r="AJ130" s="133">
        <v>0.25</v>
      </c>
      <c r="AK130" s="134">
        <f t="shared" si="59"/>
        <v>0.12732395447351627</v>
      </c>
      <c r="AL130" s="135">
        <f t="shared" si="60"/>
        <v>12.486214581377084</v>
      </c>
      <c r="AM130" s="132"/>
      <c r="AN130" s="114"/>
      <c r="AO130" s="105"/>
      <c r="AP130" s="105"/>
      <c r="AQ130" s="105"/>
      <c r="AR130" s="105"/>
      <c r="AU130" s="666"/>
      <c r="AV130" s="667"/>
      <c r="AW130" s="666"/>
      <c r="AX130" s="237"/>
      <c r="AY130" s="666"/>
      <c r="AZ130" s="667"/>
      <c r="BA130" s="666"/>
      <c r="BB130" s="237"/>
      <c r="BC130" s="666"/>
      <c r="BD130" s="667"/>
      <c r="BE130" s="666"/>
      <c r="BF130" s="237"/>
      <c r="BG130" s="666"/>
      <c r="BH130" s="667"/>
      <c r="BI130" s="666"/>
      <c r="BJ130" s="105"/>
      <c r="BK130" s="105"/>
      <c r="BL130" s="105"/>
      <c r="BM130" s="105"/>
      <c r="BN130" s="105"/>
      <c r="BO130" s="105"/>
      <c r="BP130" s="105"/>
    </row>
    <row r="131" spans="15:68" s="103" customFormat="1" ht="12.75" customHeight="1" thickBot="1">
      <c r="O131" s="105"/>
      <c r="P131" s="233"/>
      <c r="Q131" s="234"/>
      <c r="R131" s="244">
        <f>S127</f>
        <v>4</v>
      </c>
      <c r="S131" s="284">
        <v>3.5</v>
      </c>
      <c r="T131" s="105"/>
      <c r="U131" s="105"/>
      <c r="V131" s="105"/>
      <c r="X131" s="105"/>
      <c r="Y131" s="105"/>
      <c r="Z131" s="105"/>
      <c r="AA131" s="94"/>
      <c r="AB131" s="233"/>
      <c r="AC131" s="234"/>
      <c r="AD131" s="244">
        <f>AE127</f>
        <v>4</v>
      </c>
      <c r="AE131" s="284">
        <v>3.1</v>
      </c>
      <c r="AF131" s="105"/>
      <c r="AG131" s="105"/>
      <c r="AH131" s="105"/>
      <c r="AI131" s="112"/>
      <c r="AJ131" s="133">
        <v>0.5</v>
      </c>
      <c r="AK131" s="134">
        <f t="shared" si="59"/>
        <v>0.25464790894703254</v>
      </c>
      <c r="AL131" s="135">
        <f t="shared" si="60"/>
        <v>24.972429162754167</v>
      </c>
      <c r="AM131" s="132"/>
      <c r="AN131" s="114"/>
      <c r="AO131" s="105"/>
      <c r="AP131" s="105"/>
      <c r="AQ131" s="105"/>
      <c r="AR131" s="105"/>
      <c r="AU131" s="666"/>
      <c r="AV131" s="667"/>
      <c r="AW131" s="666"/>
      <c r="AX131" s="237"/>
      <c r="AY131" s="666"/>
      <c r="AZ131" s="667"/>
      <c r="BA131" s="666"/>
      <c r="BB131" s="237"/>
      <c r="BC131" s="666"/>
      <c r="BD131" s="667"/>
      <c r="BE131" s="666"/>
      <c r="BF131" s="237"/>
      <c r="BG131" s="666"/>
      <c r="BH131" s="667"/>
      <c r="BI131" s="666"/>
      <c r="BJ131" s="105"/>
      <c r="BK131" s="105"/>
      <c r="BL131" s="105"/>
      <c r="BM131" s="105"/>
      <c r="BN131" s="105"/>
      <c r="BO131" s="105"/>
      <c r="BP131" s="105"/>
    </row>
    <row r="132" spans="15:68" s="103" customFormat="1" ht="12.75" customHeight="1">
      <c r="O132" s="105"/>
      <c r="P132" s="105"/>
      <c r="Q132" s="105"/>
      <c r="R132" s="105"/>
      <c r="S132" s="105"/>
      <c r="T132" s="105"/>
      <c r="U132" s="105"/>
      <c r="V132" s="105"/>
      <c r="X132" s="105"/>
      <c r="Y132" s="105"/>
      <c r="Z132" s="105"/>
      <c r="AA132" s="94"/>
      <c r="AB132" s="105"/>
      <c r="AC132" s="105"/>
      <c r="AD132" s="105"/>
      <c r="AE132" s="105"/>
      <c r="AF132" s="105"/>
      <c r="AG132" s="105"/>
      <c r="AH132" s="105"/>
      <c r="AI132" s="112"/>
      <c r="AJ132" s="133">
        <v>1</v>
      </c>
      <c r="AK132" s="134">
        <f t="shared" si="59"/>
        <v>0.5092958178940651</v>
      </c>
      <c r="AL132" s="135">
        <f t="shared" si="60"/>
        <v>49.944858325508335</v>
      </c>
      <c r="AM132" s="132"/>
      <c r="AN132" s="114"/>
      <c r="AO132" s="105"/>
      <c r="AP132" s="105"/>
      <c r="AQ132" s="105"/>
      <c r="AR132" s="105"/>
      <c r="AU132" s="666"/>
      <c r="AV132" s="667"/>
      <c r="AW132" s="666"/>
      <c r="AX132" s="237"/>
      <c r="AY132" s="666"/>
      <c r="AZ132" s="667"/>
      <c r="BA132" s="666"/>
      <c r="BB132" s="237"/>
      <c r="BC132" s="666"/>
      <c r="BD132" s="667"/>
      <c r="BE132" s="666"/>
      <c r="BF132" s="237"/>
      <c r="BG132" s="666"/>
      <c r="BH132" s="667"/>
      <c r="BI132" s="666"/>
      <c r="BJ132" s="105"/>
      <c r="BK132" s="105"/>
      <c r="BL132" s="105"/>
      <c r="BM132" s="105"/>
      <c r="BN132" s="105"/>
      <c r="BO132" s="105"/>
      <c r="BP132" s="105"/>
    </row>
    <row r="133" spans="15:68" s="103" customFormat="1" ht="12.75" customHeight="1">
      <c r="O133" s="105"/>
      <c r="P133" s="105"/>
      <c r="Q133" s="105"/>
      <c r="R133" s="105"/>
      <c r="S133" s="105"/>
      <c r="T133" s="105"/>
      <c r="U133" s="105"/>
      <c r="V133" s="105"/>
      <c r="X133" s="105"/>
      <c r="Y133" s="105"/>
      <c r="Z133" s="105"/>
      <c r="AA133" s="94"/>
      <c r="AB133" s="105"/>
      <c r="AC133" s="105"/>
      <c r="AD133" s="105"/>
      <c r="AE133" s="105"/>
      <c r="AF133" s="105"/>
      <c r="AG133" s="105"/>
      <c r="AH133" s="105"/>
      <c r="AI133" s="112"/>
      <c r="AJ133" s="133">
        <v>2</v>
      </c>
      <c r="AK133" s="134">
        <f t="shared" si="59"/>
        <v>1.0185916357881302</v>
      </c>
      <c r="AL133" s="135">
        <f t="shared" si="60"/>
        <v>99.88971665101667</v>
      </c>
      <c r="AM133" s="132"/>
      <c r="AN133" s="114"/>
      <c r="AO133" s="105"/>
      <c r="AP133" s="105"/>
      <c r="AQ133" s="105"/>
      <c r="AR133" s="105"/>
      <c r="AU133" s="666"/>
      <c r="AV133" s="667"/>
      <c r="AW133" s="666"/>
      <c r="AX133" s="237"/>
      <c r="AY133" s="666"/>
      <c r="AZ133" s="667"/>
      <c r="BA133" s="666"/>
      <c r="BB133" s="237"/>
      <c r="BC133" s="666"/>
      <c r="BD133" s="667"/>
      <c r="BE133" s="666"/>
      <c r="BF133" s="237"/>
      <c r="BG133" s="666"/>
      <c r="BH133" s="667"/>
      <c r="BI133" s="666"/>
      <c r="BJ133" s="105"/>
      <c r="BK133" s="105"/>
      <c r="BL133" s="105"/>
      <c r="BM133" s="105"/>
      <c r="BN133" s="105"/>
      <c r="BO133" s="105"/>
      <c r="BP133" s="105"/>
    </row>
    <row r="134" spans="15:68" s="103" customFormat="1" ht="12.75" customHeight="1">
      <c r="O134" s="105"/>
      <c r="P134" s="105"/>
      <c r="Q134" s="105"/>
      <c r="R134" s="105"/>
      <c r="S134" s="105"/>
      <c r="T134" s="105"/>
      <c r="U134" s="105"/>
      <c r="V134" s="105"/>
      <c r="X134" s="105"/>
      <c r="Y134" s="105"/>
      <c r="Z134" s="105"/>
      <c r="AA134" s="94"/>
      <c r="AB134" s="105"/>
      <c r="AC134" s="105"/>
      <c r="AD134" s="105"/>
      <c r="AE134" s="105"/>
      <c r="AF134" s="105"/>
      <c r="AG134" s="105"/>
      <c r="AH134" s="105"/>
      <c r="AI134" s="112"/>
      <c r="AJ134" s="136">
        <v>4</v>
      </c>
      <c r="AK134" s="134">
        <f t="shared" si="59"/>
        <v>2.0371832715762603</v>
      </c>
      <c r="AL134" s="135">
        <f t="shared" si="60"/>
        <v>199.77943330203334</v>
      </c>
      <c r="AM134" s="132"/>
      <c r="AN134" s="114"/>
      <c r="AO134" s="105"/>
      <c r="AP134" s="105"/>
      <c r="AQ134" s="105"/>
      <c r="AR134" s="105"/>
      <c r="AU134" s="666"/>
      <c r="AV134" s="667"/>
      <c r="AW134" s="666"/>
      <c r="AX134" s="237"/>
      <c r="AY134" s="666"/>
      <c r="AZ134" s="667"/>
      <c r="BA134" s="666"/>
      <c r="BB134" s="237"/>
      <c r="BC134" s="666"/>
      <c r="BD134" s="667"/>
      <c r="BE134" s="666"/>
      <c r="BF134" s="237"/>
      <c r="BG134" s="666"/>
      <c r="BH134" s="667"/>
      <c r="BI134" s="666"/>
      <c r="BJ134" s="105"/>
      <c r="BK134" s="105"/>
      <c r="BL134" s="105"/>
      <c r="BM134" s="105"/>
      <c r="BN134" s="105"/>
      <c r="BO134" s="105"/>
      <c r="BP134" s="105"/>
    </row>
    <row r="135" spans="15:68" s="103" customFormat="1" ht="12.75" customHeight="1">
      <c r="O135" s="105"/>
      <c r="P135" s="105"/>
      <c r="Q135" s="105"/>
      <c r="R135" s="105"/>
      <c r="S135" s="105"/>
      <c r="T135" s="105"/>
      <c r="U135" s="105"/>
      <c r="V135" s="105"/>
      <c r="X135" s="105"/>
      <c r="Y135" s="105"/>
      <c r="Z135" s="105"/>
      <c r="AA135" s="94"/>
      <c r="AB135" s="105"/>
      <c r="AC135" s="105"/>
      <c r="AD135" s="105"/>
      <c r="AE135" s="105"/>
      <c r="AF135" s="105"/>
      <c r="AG135" s="105"/>
      <c r="AH135" s="105"/>
      <c r="AI135" s="112"/>
      <c r="AJ135" s="133">
        <v>8</v>
      </c>
      <c r="AK135" s="134">
        <f t="shared" si="59"/>
        <v>4.074366543152521</v>
      </c>
      <c r="AL135" s="135">
        <f t="shared" si="60"/>
        <v>399.5588666040667</v>
      </c>
      <c r="AM135" s="132"/>
      <c r="AN135" s="114"/>
      <c r="AO135" s="105"/>
      <c r="AP135" s="105"/>
      <c r="AQ135" s="105"/>
      <c r="AR135" s="105"/>
      <c r="AU135" s="666"/>
      <c r="AV135" s="667"/>
      <c r="AW135" s="666"/>
      <c r="AX135" s="237"/>
      <c r="AY135" s="666"/>
      <c r="AZ135" s="667"/>
      <c r="BA135" s="666"/>
      <c r="BB135" s="237"/>
      <c r="BC135" s="666"/>
      <c r="BD135" s="667"/>
      <c r="BE135" s="666"/>
      <c r="BF135" s="237"/>
      <c r="BG135" s="666"/>
      <c r="BH135" s="667"/>
      <c r="BI135" s="666"/>
      <c r="BJ135" s="105"/>
      <c r="BK135" s="105"/>
      <c r="BL135" s="105"/>
      <c r="BM135" s="105"/>
      <c r="BN135" s="105"/>
      <c r="BO135" s="105"/>
      <c r="BP135" s="105"/>
    </row>
    <row r="136" spans="19:68" s="103" customFormat="1" ht="12.75" customHeight="1">
      <c r="S136" s="105"/>
      <c r="T136" s="105"/>
      <c r="U136" s="105"/>
      <c r="V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12"/>
      <c r="AJ136" s="133">
        <v>16</v>
      </c>
      <c r="AK136" s="134">
        <f t="shared" si="59"/>
        <v>8.148733086305041</v>
      </c>
      <c r="AL136" s="135">
        <f t="shared" si="60"/>
        <v>799.1177332081334</v>
      </c>
      <c r="AM136" s="132"/>
      <c r="AN136" s="114"/>
      <c r="AO136" s="105"/>
      <c r="AP136" s="105"/>
      <c r="AQ136" s="105"/>
      <c r="AR136" s="105"/>
      <c r="AU136" s="666"/>
      <c r="AV136" s="667"/>
      <c r="AW136" s="666"/>
      <c r="AX136" s="237"/>
      <c r="AY136" s="666"/>
      <c r="AZ136" s="667"/>
      <c r="BA136" s="666"/>
      <c r="BB136" s="237"/>
      <c r="BC136" s="666"/>
      <c r="BD136" s="667"/>
      <c r="BE136" s="666"/>
      <c r="BF136" s="237"/>
      <c r="BG136" s="666"/>
      <c r="BH136" s="667"/>
      <c r="BI136" s="666"/>
      <c r="BJ136" s="105"/>
      <c r="BK136" s="105"/>
      <c r="BL136" s="105"/>
      <c r="BM136" s="105"/>
      <c r="BN136" s="105"/>
      <c r="BO136" s="105"/>
      <c r="BP136" s="105"/>
    </row>
    <row r="137" spans="19:68" s="103" customFormat="1" ht="12.75" customHeight="1" thickBot="1">
      <c r="S137" s="105"/>
      <c r="T137" s="105"/>
      <c r="U137" s="105"/>
      <c r="V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12"/>
      <c r="AJ137" s="137">
        <v>32</v>
      </c>
      <c r="AK137" s="138">
        <f t="shared" si="59"/>
        <v>16.297466172610083</v>
      </c>
      <c r="AL137" s="139">
        <f t="shared" si="60"/>
        <v>1598.2354664162667</v>
      </c>
      <c r="AM137" s="132"/>
      <c r="AN137" s="114"/>
      <c r="AO137" s="105"/>
      <c r="AP137" s="105"/>
      <c r="AQ137" s="105"/>
      <c r="AR137" s="105"/>
      <c r="AU137" s="666"/>
      <c r="AV137" s="667"/>
      <c r="AW137" s="666"/>
      <c r="AX137" s="237"/>
      <c r="AY137" s="666"/>
      <c r="AZ137" s="667"/>
      <c r="BA137" s="666"/>
      <c r="BB137" s="237"/>
      <c r="BC137" s="666"/>
      <c r="BD137" s="667"/>
      <c r="BE137" s="666"/>
      <c r="BF137" s="237"/>
      <c r="BG137" s="666"/>
      <c r="BH137" s="667"/>
      <c r="BI137" s="666"/>
      <c r="BJ137" s="105"/>
      <c r="BK137" s="105"/>
      <c r="BL137" s="105"/>
      <c r="BM137" s="105"/>
      <c r="BN137" s="105"/>
      <c r="BO137" s="105"/>
      <c r="BP137" s="105"/>
    </row>
    <row r="138" spans="19:68" s="103" customFormat="1" ht="12.75" customHeight="1" thickBot="1">
      <c r="S138" s="105"/>
      <c r="T138" s="105"/>
      <c r="U138" s="107"/>
      <c r="V138" s="108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40"/>
      <c r="AJ138" s="141"/>
      <c r="AK138" s="141"/>
      <c r="AL138" s="141"/>
      <c r="AM138" s="141"/>
      <c r="AN138" s="142"/>
      <c r="AO138" s="105"/>
      <c r="AP138" s="105"/>
      <c r="AQ138" s="105"/>
      <c r="AR138" s="105"/>
      <c r="AU138" s="666"/>
      <c r="AV138" s="667"/>
      <c r="AW138" s="666"/>
      <c r="AX138" s="237"/>
      <c r="AY138" s="666"/>
      <c r="AZ138" s="667"/>
      <c r="BA138" s="666"/>
      <c r="BB138" s="237"/>
      <c r="BC138" s="666"/>
      <c r="BD138" s="667"/>
      <c r="BE138" s="666"/>
      <c r="BF138" s="237"/>
      <c r="BG138" s="666"/>
      <c r="BH138" s="667"/>
      <c r="BI138" s="666"/>
      <c r="BJ138" s="105"/>
      <c r="BK138" s="105"/>
      <c r="BL138" s="105"/>
      <c r="BM138" s="105"/>
      <c r="BN138" s="105"/>
      <c r="BO138" s="105"/>
      <c r="BP138" s="105"/>
    </row>
    <row r="139" spans="19:61" s="103" customFormat="1" ht="12.75" customHeight="1">
      <c r="S139" s="90"/>
      <c r="T139" s="298"/>
      <c r="U139" s="93"/>
      <c r="V139" s="93"/>
      <c r="X139" s="106"/>
      <c r="Y139" s="90"/>
      <c r="Z139" s="90"/>
      <c r="AA139" s="93"/>
      <c r="AB139" s="105"/>
      <c r="AC139" s="105"/>
      <c r="AD139" s="105"/>
      <c r="AE139" s="105"/>
      <c r="AH139" s="105"/>
      <c r="AO139" s="105"/>
      <c r="AP139" s="105"/>
      <c r="AQ139" s="105"/>
      <c r="AR139" s="105"/>
      <c r="AU139" s="666"/>
      <c r="AV139" s="667"/>
      <c r="AW139" s="666"/>
      <c r="AX139" s="237"/>
      <c r="AY139" s="666"/>
      <c r="AZ139" s="667"/>
      <c r="BA139" s="666"/>
      <c r="BB139" s="237"/>
      <c r="BC139" s="666"/>
      <c r="BD139" s="667"/>
      <c r="BE139" s="666"/>
      <c r="BF139" s="237"/>
      <c r="BG139" s="666"/>
      <c r="BH139" s="667"/>
      <c r="BI139" s="666"/>
    </row>
    <row r="140" spans="18:61" s="103" customFormat="1" ht="12.75" customHeight="1" thickBot="1">
      <c r="R140" s="105"/>
      <c r="S140" s="105"/>
      <c r="T140" s="105"/>
      <c r="U140" s="93"/>
      <c r="V140" s="93"/>
      <c r="X140" s="105"/>
      <c r="Y140" s="105"/>
      <c r="Z140" s="105"/>
      <c r="AA140" s="93"/>
      <c r="AB140" s="105"/>
      <c r="AC140" s="105"/>
      <c r="AH140" s="105"/>
      <c r="AP140" s="105"/>
      <c r="AQ140" s="105"/>
      <c r="AR140" s="105"/>
      <c r="AU140" s="666"/>
      <c r="AV140" s="667"/>
      <c r="AW140" s="666"/>
      <c r="AX140" s="237"/>
      <c r="AY140" s="666"/>
      <c r="AZ140" s="667"/>
      <c r="BA140" s="666"/>
      <c r="BB140" s="237"/>
      <c r="BC140" s="666"/>
      <c r="BD140" s="667"/>
      <c r="BE140" s="666"/>
      <c r="BF140" s="237"/>
      <c r="BG140" s="666"/>
      <c r="BH140" s="667"/>
      <c r="BI140" s="666"/>
    </row>
    <row r="141" spans="18:61" s="103" customFormat="1" ht="12.75" customHeight="1">
      <c r="R141" s="105"/>
      <c r="S141" s="105"/>
      <c r="T141" s="105"/>
      <c r="U141" s="93"/>
      <c r="V141" s="93"/>
      <c r="X141" s="105"/>
      <c r="Y141" s="105"/>
      <c r="Z141" s="105"/>
      <c r="AA141" s="93"/>
      <c r="AB141" s="105"/>
      <c r="AC141" s="105"/>
      <c r="AH141" s="105"/>
      <c r="AI141" s="274">
        <v>1</v>
      </c>
      <c r="AJ141" s="266" t="s">
        <v>115</v>
      </c>
      <c r="AP141" s="105"/>
      <c r="AQ141" s="105"/>
      <c r="AR141" s="105"/>
      <c r="AU141" s="666"/>
      <c r="AV141" s="667"/>
      <c r="AW141" s="666"/>
      <c r="AX141" s="237"/>
      <c r="AY141" s="666"/>
      <c r="AZ141" s="667"/>
      <c r="BA141" s="666"/>
      <c r="BB141" s="237"/>
      <c r="BC141" s="666"/>
      <c r="BD141" s="667"/>
      <c r="BE141" s="666"/>
      <c r="BF141" s="237"/>
      <c r="BG141" s="666"/>
      <c r="BH141" s="667"/>
      <c r="BI141" s="666"/>
    </row>
    <row r="142" spans="18:61" s="103" customFormat="1" ht="12.75" customHeight="1">
      <c r="R142" s="105"/>
      <c r="S142" s="105"/>
      <c r="T142" s="105"/>
      <c r="U142" s="93"/>
      <c r="V142" s="93"/>
      <c r="X142" s="105"/>
      <c r="Y142" s="105"/>
      <c r="Z142" s="105"/>
      <c r="AA142" s="93"/>
      <c r="AB142" s="105"/>
      <c r="AC142" s="105"/>
      <c r="AH142" s="105"/>
      <c r="AI142" s="275">
        <v>1.5</v>
      </c>
      <c r="AJ142" s="267" t="s">
        <v>116</v>
      </c>
      <c r="AP142" s="105"/>
      <c r="AQ142" s="105"/>
      <c r="AR142" s="105"/>
      <c r="AU142" s="666"/>
      <c r="AV142" s="667"/>
      <c r="AW142" s="666"/>
      <c r="AX142" s="237"/>
      <c r="AY142" s="666"/>
      <c r="AZ142" s="667"/>
      <c r="BA142" s="666"/>
      <c r="BB142" s="237"/>
      <c r="BC142" s="666"/>
      <c r="BD142" s="667"/>
      <c r="BE142" s="666"/>
      <c r="BF142" s="237"/>
      <c r="BG142" s="666"/>
      <c r="BH142" s="667"/>
      <c r="BI142" s="666"/>
    </row>
    <row r="143" spans="18:61" s="103" customFormat="1" ht="12.75" customHeight="1">
      <c r="R143" s="105"/>
      <c r="S143" s="105"/>
      <c r="T143" s="105"/>
      <c r="X143" s="105"/>
      <c r="Y143" s="105"/>
      <c r="Z143" s="105"/>
      <c r="AA143" s="93"/>
      <c r="AB143" s="105"/>
      <c r="AC143" s="105"/>
      <c r="AH143" s="105"/>
      <c r="AI143" s="275">
        <v>2</v>
      </c>
      <c r="AJ143" s="267" t="s">
        <v>117</v>
      </c>
      <c r="AP143" s="105"/>
      <c r="AQ143" s="105"/>
      <c r="AR143" s="105"/>
      <c r="AU143" s="666"/>
      <c r="AV143" s="667"/>
      <c r="AW143" s="666"/>
      <c r="AX143" s="237"/>
      <c r="AY143" s="666"/>
      <c r="AZ143" s="667"/>
      <c r="BA143" s="666"/>
      <c r="BB143" s="237"/>
      <c r="BC143" s="666"/>
      <c r="BD143" s="667"/>
      <c r="BE143" s="666"/>
      <c r="BF143" s="237"/>
      <c r="BG143" s="666"/>
      <c r="BH143" s="667"/>
      <c r="BI143" s="666"/>
    </row>
    <row r="144" spans="28:61" s="103" customFormat="1" ht="12.75" customHeight="1">
      <c r="AB144" s="105"/>
      <c r="AC144" s="105"/>
      <c r="AH144" s="105"/>
      <c r="AI144" s="275">
        <v>2.5</v>
      </c>
      <c r="AJ144" s="267" t="s">
        <v>118</v>
      </c>
      <c r="AP144" s="105"/>
      <c r="AQ144" s="105"/>
      <c r="AR144" s="105"/>
      <c r="AU144" s="666"/>
      <c r="AV144" s="667"/>
      <c r="AW144" s="666"/>
      <c r="AX144" s="237"/>
      <c r="AY144" s="666"/>
      <c r="AZ144" s="667"/>
      <c r="BA144" s="666"/>
      <c r="BB144" s="237"/>
      <c r="BC144" s="666"/>
      <c r="BD144" s="667"/>
      <c r="BE144" s="666"/>
      <c r="BF144" s="237"/>
      <c r="BG144" s="666"/>
      <c r="BH144" s="667"/>
      <c r="BI144" s="666"/>
    </row>
    <row r="145" spans="28:61" s="103" customFormat="1" ht="12.75" customHeight="1">
      <c r="AB145" s="105"/>
      <c r="AC145" s="105"/>
      <c r="AH145" s="105"/>
      <c r="AI145" s="275">
        <v>3</v>
      </c>
      <c r="AJ145" s="267" t="s">
        <v>119</v>
      </c>
      <c r="AP145" s="105"/>
      <c r="AQ145" s="105"/>
      <c r="AR145" s="105"/>
      <c r="AU145" s="666"/>
      <c r="AV145" s="667"/>
      <c r="AW145" s="666"/>
      <c r="AX145" s="237"/>
      <c r="AY145" s="666"/>
      <c r="AZ145" s="667"/>
      <c r="BA145" s="666"/>
      <c r="BB145" s="237"/>
      <c r="BC145" s="666"/>
      <c r="BD145" s="667"/>
      <c r="BE145" s="666"/>
      <c r="BF145" s="237"/>
      <c r="BG145" s="666"/>
      <c r="BH145" s="667"/>
      <c r="BI145" s="666"/>
    </row>
    <row r="146" spans="10:61" s="103" customFormat="1" ht="12.75" customHeight="1">
      <c r="J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B146" s="105"/>
      <c r="AC146" s="105"/>
      <c r="AF146" s="105"/>
      <c r="AH146" s="105"/>
      <c r="AI146" s="275">
        <v>3.5</v>
      </c>
      <c r="AJ146" s="267" t="s">
        <v>120</v>
      </c>
      <c r="AP146" s="105"/>
      <c r="AQ146" s="105"/>
      <c r="AR146" s="105"/>
      <c r="AU146" s="666"/>
      <c r="AV146" s="667"/>
      <c r="AW146" s="666"/>
      <c r="AX146" s="237"/>
      <c r="AY146" s="666"/>
      <c r="AZ146" s="667"/>
      <c r="BA146" s="666"/>
      <c r="BB146" s="237"/>
      <c r="BC146" s="666"/>
      <c r="BD146" s="667"/>
      <c r="BE146" s="666"/>
      <c r="BF146" s="237"/>
      <c r="BG146" s="666"/>
      <c r="BH146" s="667"/>
      <c r="BI146" s="666"/>
    </row>
    <row r="147" spans="10:61" s="93" customFormat="1" ht="12.75" customHeight="1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B147" s="105"/>
      <c r="AC147" s="105"/>
      <c r="AF147" s="105"/>
      <c r="AH147" s="105"/>
      <c r="AI147" s="275">
        <v>4</v>
      </c>
      <c r="AJ147" s="267" t="s">
        <v>121</v>
      </c>
      <c r="AP147" s="105"/>
      <c r="AQ147" s="105"/>
      <c r="AR147" s="105"/>
      <c r="AU147" s="666"/>
      <c r="AV147" s="667"/>
      <c r="AW147" s="666"/>
      <c r="AX147" s="237"/>
      <c r="AY147" s="666"/>
      <c r="AZ147" s="667"/>
      <c r="BA147" s="666"/>
      <c r="BB147" s="237"/>
      <c r="BC147" s="666"/>
      <c r="BD147" s="667"/>
      <c r="BE147" s="666"/>
      <c r="BF147" s="237"/>
      <c r="BG147" s="666"/>
      <c r="BH147" s="667"/>
      <c r="BI147" s="666"/>
    </row>
    <row r="148" spans="10:61" s="93" customFormat="1" ht="12.75" customHeight="1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B148" s="105"/>
      <c r="AC148" s="105"/>
      <c r="AF148" s="105"/>
      <c r="AH148" s="105"/>
      <c r="AI148" s="275">
        <v>4.5</v>
      </c>
      <c r="AJ148" s="267" t="s">
        <v>122</v>
      </c>
      <c r="AP148" s="105"/>
      <c r="AQ148" s="105"/>
      <c r="AR148" s="105"/>
      <c r="AU148" s="666"/>
      <c r="AV148" s="667"/>
      <c r="AW148" s="666"/>
      <c r="AX148" s="237"/>
      <c r="AY148" s="666"/>
      <c r="AZ148" s="667"/>
      <c r="BA148" s="666"/>
      <c r="BB148" s="237"/>
      <c r="BC148" s="666"/>
      <c r="BD148" s="667"/>
      <c r="BE148" s="666"/>
      <c r="BF148" s="237"/>
      <c r="BG148" s="666"/>
      <c r="BH148" s="667"/>
      <c r="BI148" s="666"/>
    </row>
    <row r="149" spans="10:61" s="93" customFormat="1" ht="12.75" customHeight="1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B149" s="105"/>
      <c r="AC149" s="105"/>
      <c r="AF149" s="105"/>
      <c r="AH149" s="105"/>
      <c r="AI149" s="275">
        <v>5</v>
      </c>
      <c r="AJ149" s="267" t="s">
        <v>123</v>
      </c>
      <c r="AP149" s="105"/>
      <c r="AQ149" s="105"/>
      <c r="AR149" s="105"/>
      <c r="AU149" s="666"/>
      <c r="AV149" s="667"/>
      <c r="AW149" s="666"/>
      <c r="AX149" s="237"/>
      <c r="AY149" s="666"/>
      <c r="AZ149" s="667"/>
      <c r="BA149" s="666"/>
      <c r="BB149" s="237"/>
      <c r="BC149" s="666"/>
      <c r="BD149" s="667"/>
      <c r="BE149" s="666"/>
      <c r="BF149" s="237"/>
      <c r="BG149" s="666"/>
      <c r="BH149" s="667"/>
      <c r="BI149" s="666"/>
    </row>
    <row r="150" spans="10:61" s="93" customFormat="1" ht="12.75" customHeight="1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B150" s="105"/>
      <c r="AC150" s="105"/>
      <c r="AF150" s="105"/>
      <c r="AH150" s="105"/>
      <c r="AI150" s="275">
        <v>5.5</v>
      </c>
      <c r="AJ150" s="267" t="s">
        <v>124</v>
      </c>
      <c r="AP150" s="105"/>
      <c r="AQ150" s="105"/>
      <c r="AR150" s="105"/>
      <c r="AU150" s="666"/>
      <c r="AV150" s="667"/>
      <c r="AW150" s="666"/>
      <c r="AX150" s="237"/>
      <c r="AY150" s="666"/>
      <c r="AZ150" s="667"/>
      <c r="BA150" s="666"/>
      <c r="BB150" s="237"/>
      <c r="BC150" s="666"/>
      <c r="BD150" s="667"/>
      <c r="BE150" s="666"/>
      <c r="BF150" s="237"/>
      <c r="BG150" s="666"/>
      <c r="BH150" s="667"/>
      <c r="BI150" s="666"/>
    </row>
    <row r="151" spans="10:61" s="93" customFormat="1" ht="12.75" customHeight="1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F151" s="105"/>
      <c r="AH151" s="105"/>
      <c r="AI151" s="275">
        <v>6</v>
      </c>
      <c r="AJ151" s="267" t="s">
        <v>125</v>
      </c>
      <c r="AP151" s="105"/>
      <c r="AQ151" s="105"/>
      <c r="AR151" s="105"/>
      <c r="AU151" s="666"/>
      <c r="AV151" s="667"/>
      <c r="AW151" s="666"/>
      <c r="AX151" s="237"/>
      <c r="AY151" s="666"/>
      <c r="AZ151" s="667"/>
      <c r="BA151" s="666"/>
      <c r="BB151" s="237"/>
      <c r="BC151" s="666"/>
      <c r="BD151" s="667"/>
      <c r="BE151" s="666"/>
      <c r="BF151" s="237"/>
      <c r="BG151" s="666"/>
      <c r="BH151" s="667"/>
      <c r="BI151" s="666"/>
    </row>
    <row r="152" spans="10:61" s="93" customFormat="1" ht="12.75" customHeight="1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F152" s="105"/>
      <c r="AH152" s="105"/>
      <c r="AI152" s="275">
        <v>6.5</v>
      </c>
      <c r="AJ152" s="267" t="s">
        <v>126</v>
      </c>
      <c r="AP152" s="105"/>
      <c r="AQ152" s="105"/>
      <c r="AR152" s="105"/>
      <c r="AU152" s="666"/>
      <c r="AV152" s="667"/>
      <c r="AW152" s="666"/>
      <c r="AX152" s="237"/>
      <c r="AY152" s="666"/>
      <c r="AZ152" s="667"/>
      <c r="BA152" s="666"/>
      <c r="BB152" s="237"/>
      <c r="BC152" s="666"/>
      <c r="BD152" s="667"/>
      <c r="BE152" s="666"/>
      <c r="BF152" s="237"/>
      <c r="BG152" s="666"/>
      <c r="BH152" s="667"/>
      <c r="BI152" s="666"/>
    </row>
    <row r="153" spans="10:61" s="93" customFormat="1" ht="12.75" customHeight="1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105"/>
      <c r="AF153" s="105"/>
      <c r="AH153" s="105"/>
      <c r="AI153" s="275">
        <v>7</v>
      </c>
      <c r="AJ153" s="267" t="s">
        <v>127</v>
      </c>
      <c r="AP153" s="105"/>
      <c r="AQ153" s="105"/>
      <c r="AR153" s="105"/>
      <c r="AU153" s="666"/>
      <c r="AV153" s="667"/>
      <c r="AW153" s="666"/>
      <c r="AX153" s="237"/>
      <c r="AY153" s="666"/>
      <c r="AZ153" s="667"/>
      <c r="BA153" s="666"/>
      <c r="BB153" s="237"/>
      <c r="BC153" s="666"/>
      <c r="BD153" s="667"/>
      <c r="BE153" s="666"/>
      <c r="BF153" s="237"/>
      <c r="BG153" s="666"/>
      <c r="BH153" s="667"/>
      <c r="BI153" s="666"/>
    </row>
    <row r="154" spans="10:61" s="93" customFormat="1" ht="12.75" customHeight="1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105"/>
      <c r="AF154" s="105"/>
      <c r="AH154" s="105"/>
      <c r="AI154" s="275">
        <v>7.5</v>
      </c>
      <c r="AJ154" s="267" t="s">
        <v>128</v>
      </c>
      <c r="AP154" s="105"/>
      <c r="AQ154" s="105"/>
      <c r="AR154" s="105"/>
      <c r="AU154" s="666"/>
      <c r="AV154" s="667"/>
      <c r="AW154" s="666"/>
      <c r="AX154" s="237"/>
      <c r="AY154" s="666"/>
      <c r="AZ154" s="667"/>
      <c r="BA154" s="666"/>
      <c r="BB154" s="237"/>
      <c r="BC154" s="666"/>
      <c r="BD154" s="667"/>
      <c r="BE154" s="666"/>
      <c r="BF154" s="237"/>
      <c r="BG154" s="666"/>
      <c r="BH154" s="667"/>
      <c r="BI154" s="666"/>
    </row>
    <row r="155" spans="10:61" s="93" customFormat="1" ht="12.75" customHeight="1" thickBot="1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105"/>
      <c r="AF155" s="105"/>
      <c r="AH155" s="105"/>
      <c r="AI155" s="276">
        <v>8</v>
      </c>
      <c r="AJ155" s="268" t="s">
        <v>129</v>
      </c>
      <c r="AP155" s="105"/>
      <c r="AQ155" s="105"/>
      <c r="AR155" s="105"/>
      <c r="AU155" s="666"/>
      <c r="AV155" s="667"/>
      <c r="AW155" s="666"/>
      <c r="AX155" s="237"/>
      <c r="AY155" s="666"/>
      <c r="AZ155" s="667"/>
      <c r="BA155" s="666"/>
      <c r="BB155" s="237"/>
      <c r="BC155" s="666"/>
      <c r="BD155" s="667"/>
      <c r="BE155" s="666"/>
      <c r="BF155" s="237"/>
      <c r="BG155" s="666"/>
      <c r="BH155" s="667"/>
      <c r="BI155" s="666"/>
    </row>
    <row r="156" spans="10:61" s="93" customFormat="1" ht="12.75" customHeight="1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W156" s="105"/>
      <c r="AF156" s="105"/>
      <c r="AU156" s="666"/>
      <c r="AV156" s="667"/>
      <c r="AW156" s="666"/>
      <c r="AX156" s="237"/>
      <c r="AY156" s="666"/>
      <c r="AZ156" s="667"/>
      <c r="BA156" s="666"/>
      <c r="BB156" s="237"/>
      <c r="BC156" s="666"/>
      <c r="BD156" s="667"/>
      <c r="BE156" s="666"/>
      <c r="BF156" s="237"/>
      <c r="BG156" s="666"/>
      <c r="BH156" s="667"/>
      <c r="BI156" s="666"/>
    </row>
    <row r="157" spans="10:32" s="93" customFormat="1" ht="12.75" customHeight="1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105"/>
      <c r="AF157" s="105"/>
    </row>
    <row r="158" spans="10:32" s="93" customFormat="1" ht="12.75" customHeight="1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105"/>
      <c r="AF158" s="105"/>
    </row>
    <row r="159" spans="10:32" s="93" customFormat="1" ht="12.75" customHeight="1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105"/>
      <c r="AF159" s="105"/>
    </row>
    <row r="160" spans="10:32" s="93" customFormat="1" ht="12.75" customHeight="1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105"/>
      <c r="AF160" s="105"/>
    </row>
    <row r="161" spans="10:32" s="93" customFormat="1" ht="12.75" customHeight="1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105"/>
      <c r="AF161" s="105"/>
    </row>
    <row r="162" spans="10:32" s="93" customFormat="1" ht="12.75" customHeight="1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105"/>
      <c r="AF162" s="105"/>
    </row>
    <row r="163" spans="10:32" s="93" customFormat="1" ht="12.75" customHeight="1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105"/>
      <c r="AF163" s="105"/>
    </row>
    <row r="164" spans="10:32" s="93" customFormat="1" ht="12.75" customHeight="1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105"/>
      <c r="AF164" s="105"/>
    </row>
    <row r="165" spans="10:32" s="93" customFormat="1" ht="12.75" customHeight="1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105"/>
      <c r="AF165" s="105"/>
    </row>
    <row r="166" spans="10:32" s="93" customFormat="1" ht="12.75" customHeight="1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3"/>
      <c r="W166" s="105"/>
      <c r="AF166" s="105"/>
    </row>
    <row r="167" spans="10:32" s="93" customFormat="1" ht="12.75" customHeight="1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W167" s="105"/>
      <c r="AF167" s="105"/>
    </row>
    <row r="168" spans="10:32" s="93" customFormat="1" ht="12.75" customHeight="1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W168" s="105"/>
      <c r="AF168" s="105"/>
    </row>
    <row r="169" spans="10:32" s="93" customFormat="1" ht="12.75" customHeight="1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W169" s="105"/>
      <c r="AF169" s="105"/>
    </row>
    <row r="170" spans="10:32" s="93" customFormat="1" ht="12.75" customHeight="1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W170" s="105"/>
      <c r="AF170" s="105"/>
    </row>
    <row r="171" spans="10:32" s="93" customFormat="1" ht="12.75" customHeight="1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W171" s="105"/>
      <c r="AF171" s="105"/>
    </row>
    <row r="172" spans="10:32" s="93" customFormat="1" ht="12.75" customHeight="1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W172" s="105"/>
      <c r="AF172" s="105"/>
    </row>
    <row r="173" spans="4:32" s="93" customFormat="1" ht="12.75" customHeight="1">
      <c r="D173" s="105"/>
      <c r="E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W173" s="105"/>
      <c r="AF173" s="105"/>
    </row>
    <row r="174" spans="4:32" s="93" customFormat="1" ht="12.75" customHeight="1">
      <c r="D174" s="105"/>
      <c r="E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W174" s="105"/>
      <c r="AF174" s="105"/>
    </row>
    <row r="175" spans="4:32" s="93" customFormat="1" ht="12.75" customHeight="1">
      <c r="D175" s="105"/>
      <c r="E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W175" s="105"/>
      <c r="AF175" s="105"/>
    </row>
    <row r="176" spans="4:32" s="93" customFormat="1" ht="12.75" customHeight="1">
      <c r="D176" s="105"/>
      <c r="E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W176" s="105"/>
      <c r="AF176" s="105"/>
    </row>
    <row r="177" spans="4:32" s="93" customFormat="1" ht="12.75" customHeight="1">
      <c r="D177" s="105"/>
      <c r="E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W177" s="105"/>
      <c r="AF177" s="105"/>
    </row>
    <row r="178" spans="1:85" ht="12.75" customHeight="1">
      <c r="A178" s="105"/>
      <c r="B178" s="93"/>
      <c r="C178" s="93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93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</row>
    <row r="179" spans="1:85" ht="12.75" customHeight="1">
      <c r="A179" s="105"/>
      <c r="B179" s="93"/>
      <c r="C179" s="93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93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</row>
    <row r="180" spans="1:85" ht="12.75" customHeight="1">
      <c r="A180" s="105"/>
      <c r="B180" s="93"/>
      <c r="C180" s="93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93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</row>
    <row r="181" spans="1:85" ht="12.75" customHeight="1">
      <c r="A181" s="105"/>
      <c r="B181" s="93"/>
      <c r="C181" s="93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93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</row>
    <row r="182" spans="1:85" ht="12.75" customHeight="1">
      <c r="A182" s="105"/>
      <c r="B182" s="93"/>
      <c r="C182" s="93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93"/>
      <c r="S182" s="93"/>
      <c r="T182" s="93"/>
      <c r="U182" s="93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</row>
    <row r="183" spans="1:85" ht="12.75" customHeight="1">
      <c r="A183" s="105"/>
      <c r="B183" s="93"/>
      <c r="C183" s="93"/>
      <c r="D183" s="105"/>
      <c r="E183" s="105"/>
      <c r="F183" s="105"/>
      <c r="G183" s="105"/>
      <c r="H183" s="105"/>
      <c r="I183" s="105"/>
      <c r="J183" s="93"/>
      <c r="K183" s="105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105"/>
      <c r="W183" s="93"/>
      <c r="X183" s="105"/>
      <c r="Y183" s="105"/>
      <c r="Z183" s="105"/>
      <c r="AA183" s="105"/>
      <c r="AB183" s="105"/>
      <c r="AC183" s="105"/>
      <c r="AD183" s="105"/>
      <c r="AE183" s="105"/>
      <c r="AF183" s="93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</row>
    <row r="184" spans="1:85" ht="12.75" customHeight="1">
      <c r="A184" s="105"/>
      <c r="B184" s="93"/>
      <c r="C184" s="93"/>
      <c r="D184" s="105"/>
      <c r="E184" s="105"/>
      <c r="F184" s="105"/>
      <c r="G184" s="105"/>
      <c r="H184" s="105"/>
      <c r="I184" s="105"/>
      <c r="J184" s="105"/>
      <c r="K184" s="93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</row>
    <row r="185" spans="1:85" ht="12.75" customHeight="1">
      <c r="A185" s="105"/>
      <c r="B185" s="93"/>
      <c r="C185" s="93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</row>
    <row r="186" spans="1:85" ht="12.75" customHeight="1">
      <c r="A186" s="105"/>
      <c r="B186" s="93"/>
      <c r="C186" s="93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</row>
    <row r="187" spans="1:85" ht="12.75" customHeight="1">
      <c r="A187" s="105"/>
      <c r="B187" s="93"/>
      <c r="C187" s="93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</row>
    <row r="188" spans="1:85" ht="12.75" customHeight="1">
      <c r="A188" s="105"/>
      <c r="B188" s="93"/>
      <c r="C188" s="93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</row>
    <row r="189" spans="1:85" ht="12.75" customHeight="1">
      <c r="A189" s="105"/>
      <c r="B189" s="93"/>
      <c r="C189" s="93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</row>
    <row r="190" spans="1:85" ht="12.75" customHeight="1">
      <c r="A190" s="105"/>
      <c r="B190" s="93"/>
      <c r="C190" s="93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</row>
    <row r="191" spans="1:85" ht="12.75" customHeight="1">
      <c r="A191" s="105"/>
      <c r="B191" s="93"/>
      <c r="C191" s="93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</row>
    <row r="192" spans="1:85" ht="12.75" customHeight="1">
      <c r="A192" s="105"/>
      <c r="B192" s="93"/>
      <c r="C192" s="93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</row>
    <row r="193" spans="1:85" ht="12.75" customHeight="1">
      <c r="A193" s="105"/>
      <c r="B193" s="93"/>
      <c r="C193" s="93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</row>
    <row r="194" spans="1:85" ht="12.75" customHeight="1">
      <c r="A194" s="105"/>
      <c r="B194" s="93"/>
      <c r="C194" s="93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</row>
    <row r="195" spans="1:85" ht="12.75" customHeight="1">
      <c r="A195" s="105"/>
      <c r="B195" s="93"/>
      <c r="C195" s="93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</row>
    <row r="196" spans="1:85" ht="12.75" customHeight="1">
      <c r="A196" s="105"/>
      <c r="B196" s="93"/>
      <c r="C196" s="93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</row>
    <row r="197" spans="1:85" ht="12.75" customHeight="1">
      <c r="A197" s="105"/>
      <c r="B197" s="93"/>
      <c r="C197" s="93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</row>
    <row r="198" spans="1:85" ht="12.75" customHeight="1">
      <c r="A198" s="105"/>
      <c r="B198" s="93"/>
      <c r="C198" s="93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</row>
    <row r="199" spans="1:85" ht="12.75" customHeight="1">
      <c r="A199" s="105"/>
      <c r="B199" s="93"/>
      <c r="C199" s="93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</row>
    <row r="200" spans="1:85" ht="12.75" customHeight="1">
      <c r="A200" s="105"/>
      <c r="B200" s="93"/>
      <c r="C200" s="93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</row>
    <row r="201" spans="1:85" ht="12.75" customHeight="1">
      <c r="A201" s="105"/>
      <c r="B201" s="93"/>
      <c r="C201" s="93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</row>
    <row r="202" spans="1:85" ht="12.75" customHeight="1">
      <c r="A202" s="105"/>
      <c r="B202" s="93"/>
      <c r="C202" s="93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</row>
    <row r="203" spans="1:85" ht="12.75" customHeight="1">
      <c r="A203" s="105"/>
      <c r="B203" s="93"/>
      <c r="C203" s="93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</row>
    <row r="204" spans="1:85" ht="12.75" customHeight="1">
      <c r="A204" s="105"/>
      <c r="B204" s="93"/>
      <c r="C204" s="93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</row>
    <row r="205" spans="1:85" ht="12.75" customHeight="1">
      <c r="A205" s="105"/>
      <c r="B205" s="93"/>
      <c r="C205" s="93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</row>
    <row r="206" spans="1:85" ht="12.75" customHeight="1">
      <c r="A206" s="105"/>
      <c r="B206" s="93"/>
      <c r="C206" s="93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</row>
    <row r="207" spans="1:85" ht="12.7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</row>
    <row r="208" spans="1:85" ht="12.7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</row>
    <row r="209" spans="1:85" ht="12.7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</row>
    <row r="210" spans="1:85" ht="12.7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</row>
    <row r="211" spans="1:85" ht="12.7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</row>
    <row r="212" spans="1:85" ht="12.7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</row>
    <row r="213" spans="1:8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</row>
    <row r="214" spans="1:8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</row>
    <row r="215" spans="1:8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</row>
    <row r="216" spans="1:8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</row>
    <row r="217" spans="1:8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</row>
    <row r="218" spans="1:8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</row>
    <row r="219" spans="1:8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</row>
    <row r="220" spans="1:8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</row>
    <row r="221" spans="1:8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</row>
    <row r="222" spans="1:8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</row>
    <row r="223" spans="1:8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</row>
    <row r="224" spans="1:8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</row>
    <row r="225" spans="1:8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</row>
    <row r="226" spans="1:8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</row>
    <row r="227" spans="1:8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</row>
    <row r="228" spans="1:8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</row>
    <row r="229" spans="1:8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</row>
    <row r="230" spans="1:8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</row>
    <row r="231" spans="1:8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</row>
    <row r="232" spans="1:8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</row>
    <row r="233" spans="1:8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</row>
    <row r="234" spans="1:8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</row>
    <row r="235" spans="1:8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</row>
    <row r="236" spans="1:8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</row>
    <row r="237" spans="1:8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</row>
    <row r="238" spans="1:8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</row>
    <row r="239" spans="1:8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</row>
    <row r="240" spans="1:8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</row>
    <row r="241" spans="1:8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</row>
    <row r="242" spans="1:8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</row>
    <row r="243" spans="1:8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</row>
    <row r="244" spans="1:8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</row>
    <row r="245" spans="1:8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</row>
    <row r="246" spans="1:8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</row>
    <row r="247" spans="1:8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</row>
    <row r="248" spans="1:8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</row>
    <row r="249" spans="1:8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</row>
    <row r="250" spans="1:8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</row>
    <row r="251" spans="1:8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</row>
    <row r="252" spans="1:8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</row>
    <row r="253" spans="1:8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</row>
    <row r="254" spans="1:8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</row>
    <row r="255" spans="1:8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</row>
    <row r="256" spans="1:8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</row>
    <row r="257" spans="1:8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</row>
    <row r="258" spans="1:8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</row>
    <row r="259" spans="1:8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</row>
    <row r="260" spans="1:8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</row>
    <row r="261" spans="1:8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</row>
    <row r="262" spans="1:8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</row>
    <row r="263" spans="1:8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</row>
    <row r="264" spans="1:8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</row>
    <row r="265" spans="1:8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</row>
    <row r="266" spans="1:8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</row>
    <row r="267" spans="1:8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</row>
    <row r="268" spans="1:8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</row>
    <row r="269" spans="1:8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</row>
    <row r="270" spans="1:8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</row>
    <row r="271" spans="1:8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</row>
    <row r="272" spans="1:8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</row>
    <row r="273" spans="1:8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</row>
    <row r="274" spans="1:8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</row>
    <row r="275" spans="1:8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</row>
    <row r="276" spans="1:8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</row>
    <row r="277" spans="1:8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</row>
    <row r="278" spans="1:8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</row>
    <row r="279" spans="1:8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</row>
    <row r="280" spans="1:8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</row>
    <row r="281" spans="1:8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</row>
    <row r="282" spans="1:8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</row>
    <row r="283" spans="1:8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</row>
    <row r="284" spans="1:8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</row>
    <row r="285" spans="1:8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</row>
    <row r="286" spans="1:8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</row>
    <row r="287" spans="1:8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</row>
    <row r="288" spans="1:8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</row>
    <row r="289" spans="1:8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</row>
    <row r="290" spans="1:8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</row>
    <row r="291" spans="1:8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</row>
    <row r="292" spans="1:8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</row>
    <row r="293" spans="1:8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</row>
    <row r="294" spans="1:8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</row>
    <row r="295" spans="1:8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</row>
    <row r="296" spans="1:8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</row>
    <row r="297" spans="1:8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</row>
    <row r="298" spans="1:8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</row>
    <row r="299" spans="1:8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</row>
    <row r="300" spans="1:8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</row>
    <row r="301" spans="1:8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</row>
    <row r="302" spans="1:8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</row>
    <row r="303" spans="1:8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</row>
    <row r="304" spans="1:8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</row>
    <row r="305" spans="1:8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</row>
    <row r="306" spans="1:8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</row>
    <row r="307" spans="1:8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</row>
    <row r="308" spans="1:8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</row>
    <row r="309" spans="1:8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</row>
    <row r="310" spans="1:8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</row>
    <row r="311" spans="1:8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</row>
    <row r="312" spans="1:8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</row>
    <row r="313" spans="1:8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</row>
    <row r="314" spans="1:8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</row>
    <row r="315" spans="1:8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</row>
    <row r="316" spans="1:8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</row>
    <row r="317" spans="1:8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</row>
    <row r="318" spans="1:8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</row>
    <row r="319" spans="1:8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</row>
    <row r="320" spans="1:8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</row>
    <row r="321" spans="1:8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</row>
    <row r="322" spans="1:8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</row>
    <row r="323" spans="1:8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</row>
    <row r="324" spans="1:8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</row>
    <row r="325" spans="1:8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</row>
    <row r="326" spans="1:8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</row>
    <row r="327" spans="1:8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</row>
    <row r="328" spans="1:8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</row>
    <row r="329" spans="1:8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</row>
    <row r="330" spans="1:8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</row>
    <row r="331" spans="1:8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</row>
    <row r="332" spans="1:8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</row>
    <row r="333" spans="1:8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</row>
    <row r="334" spans="1:8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</row>
    <row r="335" spans="1:8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</row>
    <row r="336" spans="1:8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</row>
    <row r="337" spans="1:8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</row>
    <row r="338" spans="1:8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</row>
    <row r="339" spans="1:8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</row>
    <row r="340" spans="1:8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</row>
    <row r="341" spans="1:8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</row>
    <row r="342" spans="1:8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</row>
    <row r="343" spans="1:8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</row>
    <row r="344" spans="1:8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</row>
    <row r="345" spans="1:8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</row>
    <row r="346" spans="1:8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</row>
    <row r="347" spans="1:8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</row>
    <row r="348" spans="1:8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</row>
    <row r="349" spans="1:8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</row>
    <row r="350" spans="1:8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</row>
    <row r="351" spans="1:8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</row>
    <row r="352" spans="1:8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</row>
    <row r="353" spans="1:8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</row>
    <row r="354" spans="1:8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</row>
    <row r="355" spans="1:8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</row>
    <row r="356" spans="1:8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</row>
    <row r="357" spans="1:8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</row>
    <row r="358" spans="1:8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</row>
    <row r="359" spans="1:8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</row>
    <row r="360" spans="1:8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</row>
    <row r="361" spans="1:8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</row>
    <row r="362" spans="1:8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</row>
    <row r="363" spans="1:8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</row>
    <row r="364" spans="1:8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</row>
    <row r="365" spans="1:8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</row>
    <row r="366" spans="1:8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</row>
    <row r="367" spans="1:8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</row>
    <row r="368" spans="1:8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</row>
    <row r="369" spans="1:8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</row>
    <row r="370" spans="1:8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</row>
    <row r="371" spans="1:8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</row>
    <row r="372" spans="1:8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</row>
    <row r="373" spans="1:8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</row>
    <row r="374" spans="1:8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</row>
    <row r="375" spans="1:8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</row>
    <row r="376" spans="1:8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</row>
    <row r="377" spans="1:8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</row>
    <row r="378" spans="1:8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</row>
    <row r="379" spans="1:8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</row>
    <row r="380" spans="1:8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</row>
    <row r="381" spans="1:8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</row>
    <row r="382" spans="1:8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</row>
    <row r="383" spans="1:8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</row>
    <row r="384" spans="1:8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</row>
    <row r="385" spans="1:8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</row>
    <row r="386" spans="1:8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</row>
    <row r="387" spans="1:8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</row>
    <row r="388" spans="1:8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</row>
    <row r="389" spans="1:8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</row>
    <row r="390" spans="1:8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</row>
    <row r="391" spans="1:8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</row>
    <row r="392" spans="1:8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</row>
    <row r="393" spans="1:8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</row>
    <row r="394" spans="1:8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</row>
    <row r="395" spans="1:8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</row>
    <row r="396" spans="1:8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</row>
    <row r="397" spans="1:8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</row>
    <row r="398" spans="1:8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</row>
    <row r="399" spans="1:8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</row>
    <row r="400" spans="1:8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</row>
    <row r="401" spans="1:8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</row>
    <row r="402" spans="1:8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</row>
    <row r="403" spans="1:8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</row>
    <row r="404" spans="1:8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</row>
    <row r="405" spans="1:8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</row>
    <row r="406" spans="1:8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</row>
    <row r="407" spans="1:8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</row>
    <row r="408" spans="1:8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</row>
    <row r="409" spans="1:8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</row>
    <row r="410" spans="1:8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</row>
    <row r="411" spans="1:8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</row>
    <row r="412" spans="1:8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</row>
    <row r="413" spans="1:8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</row>
    <row r="414" spans="1:8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</row>
    <row r="415" spans="1:8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</row>
    <row r="416" spans="1:8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</row>
    <row r="417" spans="1:8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</row>
    <row r="418" spans="1:8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</row>
    <row r="419" spans="1:8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</row>
    <row r="420" spans="1:8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</row>
    <row r="421" spans="1:8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</row>
    <row r="422" spans="1:8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</row>
    <row r="423" spans="1:8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</row>
    <row r="424" spans="1:8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</row>
    <row r="425" spans="1:8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</row>
    <row r="426" spans="1:8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</row>
    <row r="427" spans="1:8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</row>
    <row r="428" spans="1:8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</row>
    <row r="429" spans="1:8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</row>
    <row r="430" spans="1:8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</row>
    <row r="431" spans="1:8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</row>
    <row r="432" spans="1:8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</row>
    <row r="433" spans="1:8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</row>
    <row r="434" spans="1:8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</row>
    <row r="435" spans="1:8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</row>
    <row r="436" spans="1:8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</row>
    <row r="437" spans="1:8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</row>
    <row r="438" spans="1:8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</row>
    <row r="439" spans="1:8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</row>
    <row r="440" spans="1:8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</row>
    <row r="441" spans="1:8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</row>
    <row r="442" spans="1:8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</row>
    <row r="443" spans="1:8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</row>
    <row r="444" spans="1:8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</row>
    <row r="445" spans="1:8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</row>
    <row r="446" spans="1:8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</row>
    <row r="447" spans="1:8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</row>
    <row r="448" spans="1:8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</row>
    <row r="449" spans="1:8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</row>
    <row r="450" spans="1:8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</row>
    <row r="451" spans="1:8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</row>
    <row r="452" spans="1:8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</row>
    <row r="453" spans="1:8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</row>
    <row r="454" spans="1:8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</row>
    <row r="455" spans="1:8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</row>
    <row r="456" spans="1:8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</row>
    <row r="457" spans="1:8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</row>
    <row r="458" spans="1:8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</row>
    <row r="459" spans="1:8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</row>
    <row r="460" spans="1:8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</row>
    <row r="461" spans="1:8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</row>
    <row r="462" spans="1:8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</row>
    <row r="463" spans="1:8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</row>
    <row r="464" spans="1:8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</row>
    <row r="465" spans="1:8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</row>
    <row r="466" spans="1:8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</row>
    <row r="467" spans="1:8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</row>
    <row r="468" spans="1:8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</row>
    <row r="469" spans="1:8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</row>
    <row r="470" spans="1:8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</row>
    <row r="471" spans="1:8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</row>
    <row r="472" spans="1:8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</row>
    <row r="473" spans="1:8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</row>
    <row r="474" spans="1:8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</row>
    <row r="475" spans="1:8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</row>
    <row r="476" spans="1:8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</row>
    <row r="477" spans="1:8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</row>
    <row r="478" spans="1:8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</row>
    <row r="479" spans="1:8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</row>
    <row r="480" spans="1:8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</row>
    <row r="481" spans="1:8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</row>
    <row r="482" spans="1:8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</row>
    <row r="483" spans="1:8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</row>
    <row r="484" spans="1:8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</row>
    <row r="485" spans="1:8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</row>
    <row r="486" spans="1:8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</row>
    <row r="487" spans="1:8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</row>
    <row r="488" spans="1:8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</row>
    <row r="489" spans="1:8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</row>
    <row r="490" spans="1:8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</row>
    <row r="491" spans="1:8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</row>
    <row r="492" spans="1:8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</row>
    <row r="493" spans="1:8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</row>
    <row r="494" spans="1:8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</row>
    <row r="495" spans="1:8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</row>
    <row r="496" spans="1:8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</row>
    <row r="497" spans="1:8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</row>
    <row r="498" spans="1:8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</row>
    <row r="499" spans="1:8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</row>
    <row r="500" spans="1:8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</row>
    <row r="501" spans="1:8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</row>
    <row r="502" spans="1:8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</row>
    <row r="503" spans="1:8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</row>
    <row r="504" spans="1:8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</row>
    <row r="505" spans="1:8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</row>
    <row r="506" spans="1:8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</row>
    <row r="507" spans="1:8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</row>
    <row r="508" spans="1:8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</row>
    <row r="509" spans="1:8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</row>
    <row r="510" spans="1:8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</row>
    <row r="511" spans="1:8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</row>
    <row r="512" spans="1:8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</row>
    <row r="513" spans="1:8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</row>
    <row r="514" spans="1:8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</row>
    <row r="515" spans="1:8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</row>
    <row r="516" spans="1:8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</row>
    <row r="517" spans="1:8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</row>
    <row r="518" spans="1:8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</row>
    <row r="519" spans="1:8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</row>
    <row r="520" spans="1:8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</row>
    <row r="521" spans="1:8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</row>
    <row r="522" spans="1:8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</row>
    <row r="523" spans="1:8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</row>
    <row r="524" spans="1:8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</row>
    <row r="525" spans="1:8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</row>
    <row r="526" spans="1:8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</row>
    <row r="527" spans="1:8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</row>
    <row r="528" spans="1:8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</row>
    <row r="529" spans="1:8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</row>
    <row r="530" spans="1:8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</row>
    <row r="531" spans="1:8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</row>
    <row r="532" spans="1:8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</row>
    <row r="533" spans="1:8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</row>
    <row r="534" spans="1:8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</row>
    <row r="535" spans="1:8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</row>
    <row r="536" spans="1:8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</row>
    <row r="537" spans="1:8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</row>
    <row r="538" spans="1:8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</row>
    <row r="539" spans="1:8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</row>
    <row r="540" spans="1:8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</row>
    <row r="541" spans="1:8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</row>
    <row r="542" spans="1:8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</row>
    <row r="543" spans="1:8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</row>
    <row r="544" spans="1:8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</row>
    <row r="545" spans="1:8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</row>
    <row r="546" spans="1:8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</row>
    <row r="547" spans="1:8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</row>
    <row r="548" spans="1:8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</row>
    <row r="549" spans="1:8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</row>
    <row r="550" spans="1:8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</row>
    <row r="551" spans="1:8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</row>
    <row r="552" spans="1:8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</row>
    <row r="553" spans="1:8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</row>
    <row r="554" spans="1:8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</row>
    <row r="555" spans="1:8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</row>
    <row r="556" spans="1:8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</row>
    <row r="557" spans="1:8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</row>
    <row r="558" spans="1:8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</row>
    <row r="559" spans="1:8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</row>
    <row r="560" spans="1:8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</row>
    <row r="561" spans="1:8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</row>
    <row r="562" spans="1:8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</row>
    <row r="563" spans="1:8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</row>
    <row r="564" spans="1:8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</row>
    <row r="565" spans="1:8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</row>
    <row r="566" spans="1:8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</row>
    <row r="567" spans="1:8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</row>
    <row r="568" spans="1:8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</row>
    <row r="569" spans="1:8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</row>
    <row r="570" spans="1:8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</row>
    <row r="571" spans="1:8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</row>
    <row r="572" spans="1:8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</row>
    <row r="573" spans="1:8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</row>
    <row r="574" spans="1:8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</row>
    <row r="575" spans="1:8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</row>
    <row r="576" spans="1:8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</row>
    <row r="577" spans="1:8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</row>
    <row r="578" spans="1:8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</row>
    <row r="579" spans="1:8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</row>
    <row r="580" spans="1:8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</row>
    <row r="581" spans="1:8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</row>
    <row r="582" spans="1:8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</row>
    <row r="583" spans="1:8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</row>
    <row r="584" spans="1:8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</row>
    <row r="585" spans="1:8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</row>
    <row r="586" spans="1:8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</row>
    <row r="587" spans="1:8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</row>
    <row r="588" spans="1:8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</row>
    <row r="589" spans="1:8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</row>
    <row r="590" spans="1:8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</row>
    <row r="591" spans="1:8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</row>
    <row r="592" spans="1:8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</row>
    <row r="593" spans="1:8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</row>
    <row r="594" spans="1:8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</row>
    <row r="595" spans="1:8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</row>
    <row r="596" spans="1:8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</row>
    <row r="597" spans="1:8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</row>
    <row r="598" spans="1:8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</row>
    <row r="599" spans="1:8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</row>
    <row r="600" spans="1:8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</row>
    <row r="601" spans="1:8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</row>
    <row r="602" spans="1:8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</row>
    <row r="603" spans="1:8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</row>
    <row r="604" spans="1:8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</row>
    <row r="605" spans="1:8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</row>
    <row r="606" spans="1:8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</row>
    <row r="607" spans="1:8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</row>
    <row r="608" spans="1:8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</row>
    <row r="609" spans="1:8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</row>
    <row r="610" spans="1:8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</row>
    <row r="611" spans="1:8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</row>
    <row r="612" spans="1:8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</row>
    <row r="613" spans="1:8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</row>
    <row r="614" spans="1:8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</row>
    <row r="615" spans="1:8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</row>
    <row r="616" spans="1:8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</row>
    <row r="617" spans="1:8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</row>
    <row r="618" spans="1:8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</row>
    <row r="619" spans="1:8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</row>
    <row r="620" spans="1:8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</row>
    <row r="621" spans="1:8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</row>
    <row r="622" spans="1:8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</row>
    <row r="623" spans="1:8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</row>
    <row r="624" spans="1:8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</row>
    <row r="625" spans="1:8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</row>
    <row r="626" spans="1:8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</row>
    <row r="627" spans="1:8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</row>
    <row r="628" spans="1:8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</row>
    <row r="629" spans="1:8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</row>
    <row r="630" spans="1:8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</row>
    <row r="631" spans="1:8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</row>
    <row r="632" spans="1:8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</row>
    <row r="633" spans="1:8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</row>
    <row r="634" spans="1:8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</row>
    <row r="635" spans="1:8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</row>
    <row r="636" spans="1:8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</row>
    <row r="637" spans="1:8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</row>
    <row r="638" spans="1:8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</row>
    <row r="639" spans="1:8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</row>
    <row r="640" spans="1:8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</row>
    <row r="641" spans="1:8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</row>
    <row r="642" spans="1:8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</row>
    <row r="643" spans="1:8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</row>
    <row r="644" spans="1:8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</row>
    <row r="645" spans="1:8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</row>
    <row r="646" spans="1:8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</row>
    <row r="647" spans="1:8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</row>
    <row r="648" spans="1:8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</row>
    <row r="649" spans="1:8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</row>
    <row r="650" spans="1:8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</row>
    <row r="651" spans="1:8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</row>
    <row r="652" spans="1:8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</row>
    <row r="653" spans="1:8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</row>
    <row r="654" spans="1:8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</row>
    <row r="655" spans="1:8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</row>
    <row r="656" spans="1:8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</row>
    <row r="657" spans="1:8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</row>
    <row r="658" spans="1:8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</row>
    <row r="659" spans="1:8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</row>
    <row r="660" spans="1:8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</row>
    <row r="661" spans="1:8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</row>
    <row r="662" spans="1:8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</row>
    <row r="663" spans="1:8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</row>
    <row r="664" spans="1:8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</row>
    <row r="665" spans="1:8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</row>
    <row r="666" spans="1:8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</row>
    <row r="667" spans="1:8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</row>
    <row r="668" spans="1:8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</row>
    <row r="669" spans="1:8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</row>
    <row r="670" spans="1:8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</row>
    <row r="671" spans="1:8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</row>
    <row r="672" spans="1:8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</row>
    <row r="673" spans="1:8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</row>
    <row r="674" spans="1:8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</row>
    <row r="675" spans="1:8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</row>
    <row r="676" spans="1:8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</row>
    <row r="677" spans="1:8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</row>
    <row r="678" spans="1:8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</row>
    <row r="679" spans="1:8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</row>
    <row r="680" spans="1:8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</row>
    <row r="681" spans="1:8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</row>
    <row r="682" spans="1:8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</row>
    <row r="683" spans="1:8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</row>
    <row r="684" spans="1:8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</row>
    <row r="685" spans="1:8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</row>
    <row r="686" spans="1:8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</row>
    <row r="687" spans="1:8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</row>
    <row r="688" spans="1:8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</row>
    <row r="689" spans="1:8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</row>
    <row r="690" spans="1:8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</row>
    <row r="691" spans="1:8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</row>
    <row r="692" spans="1:8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</row>
    <row r="693" spans="1:8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</row>
    <row r="694" spans="1:8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</row>
    <row r="695" spans="1:8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</row>
    <row r="696" spans="1:8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</row>
    <row r="697" spans="1:8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</row>
    <row r="698" spans="1:8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</row>
    <row r="699" spans="1:8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</row>
    <row r="700" spans="1:8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</row>
    <row r="701" spans="1:8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</row>
    <row r="702" spans="1:8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</row>
    <row r="703" spans="1:8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</row>
    <row r="704" spans="1:8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</row>
    <row r="705" spans="1:8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</row>
    <row r="706" spans="1:8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</row>
    <row r="707" spans="1:8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</row>
    <row r="708" spans="1:8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</row>
    <row r="709" spans="1:8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</row>
    <row r="710" spans="1:8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</row>
    <row r="711" spans="1:8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</row>
    <row r="712" spans="1:8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</row>
    <row r="713" spans="1:8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</row>
    <row r="714" spans="1:8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</row>
    <row r="715" spans="1:8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</row>
    <row r="716" spans="1:8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</row>
    <row r="717" spans="1:8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</row>
    <row r="718" spans="1:8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</row>
    <row r="719" spans="1:8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</row>
    <row r="720" spans="1:8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</row>
    <row r="721" spans="1:8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</row>
    <row r="722" spans="1:8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</row>
    <row r="723" spans="1:8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</row>
    <row r="724" spans="1:8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</row>
    <row r="725" spans="1:8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</row>
    <row r="726" spans="1:8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</row>
    <row r="727" spans="1:8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</row>
    <row r="728" spans="1:8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</row>
    <row r="729" spans="1:8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</row>
    <row r="730" spans="1:8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</row>
    <row r="731" spans="1:8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</row>
    <row r="732" spans="1:8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</row>
    <row r="733" spans="1:8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</row>
    <row r="734" spans="1:8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</row>
    <row r="735" spans="1:8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</row>
    <row r="736" spans="1:8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</row>
    <row r="737" spans="1:8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</row>
    <row r="738" spans="1:8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</row>
    <row r="739" spans="1:8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</row>
    <row r="740" spans="1:8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</row>
    <row r="741" spans="1:8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</row>
    <row r="742" spans="1:8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</row>
    <row r="743" spans="1:8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</row>
    <row r="744" spans="1:8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</row>
    <row r="745" spans="1:8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</row>
    <row r="746" spans="1:8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</row>
    <row r="747" spans="1:8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</row>
    <row r="748" spans="1:8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</row>
    <row r="749" spans="1:8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</row>
    <row r="750" spans="1:8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</row>
    <row r="751" spans="1:8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</row>
    <row r="752" spans="1:8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</row>
    <row r="753" spans="1:8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</row>
    <row r="754" spans="1:8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</row>
    <row r="755" spans="1:8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</row>
    <row r="756" spans="1:8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</row>
    <row r="757" spans="1:8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</row>
    <row r="758" spans="1:8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</row>
    <row r="759" spans="1:8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</row>
    <row r="760" spans="1:8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</row>
    <row r="761" spans="1:8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</row>
    <row r="762" spans="1:8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</row>
    <row r="763" spans="1:8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</row>
    <row r="764" spans="1:8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</row>
    <row r="765" spans="1:8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</row>
    <row r="766" spans="1:8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</row>
    <row r="767" spans="1:8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</row>
    <row r="768" spans="1:8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</row>
    <row r="769" spans="1:8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</row>
    <row r="770" spans="1:8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</row>
    <row r="771" spans="1:8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</row>
    <row r="772" spans="1:8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</row>
    <row r="773" spans="1:8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</row>
    <row r="774" spans="1:8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</row>
    <row r="775" spans="1:8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</row>
    <row r="776" spans="1:8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</row>
    <row r="777" spans="1:8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</row>
    <row r="778" spans="1:8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</row>
    <row r="779" spans="1:8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</row>
    <row r="780" spans="1:8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</row>
    <row r="781" spans="1:8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</row>
    <row r="782" spans="1:8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</row>
    <row r="783" spans="1:8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</row>
    <row r="784" spans="1:8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</row>
    <row r="785" spans="1:8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</row>
    <row r="786" spans="1:8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</row>
    <row r="787" spans="1:8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</row>
    <row r="788" spans="1:8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</row>
    <row r="789" spans="1:8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</row>
    <row r="790" spans="1:8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</row>
    <row r="791" spans="1:8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</row>
    <row r="792" spans="1:8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</row>
    <row r="793" spans="1:8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</row>
    <row r="794" spans="1:8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</row>
    <row r="795" spans="1:8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</row>
    <row r="796" spans="1:8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</row>
    <row r="797" spans="1:8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</row>
    <row r="798" spans="1:8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</row>
    <row r="799" spans="1:8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</row>
    <row r="800" spans="1:8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</row>
    <row r="801" spans="1:8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</row>
    <row r="802" spans="1:8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</row>
    <row r="803" spans="1:8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</row>
    <row r="804" spans="1:8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</row>
    <row r="805" spans="1:8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</row>
    <row r="806" spans="1:8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</row>
    <row r="807" spans="1:8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</row>
    <row r="808" spans="1:8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</row>
    <row r="809" spans="1:8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</row>
    <row r="810" spans="1:8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</row>
    <row r="811" spans="1:8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</row>
    <row r="812" spans="1:8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</row>
    <row r="813" spans="1:8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</row>
    <row r="814" spans="1:8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</row>
    <row r="815" spans="1:8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</row>
    <row r="816" spans="1:8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</row>
    <row r="817" spans="1:8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</row>
    <row r="818" spans="1:8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</row>
    <row r="819" spans="1:8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</row>
    <row r="820" spans="1:8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</row>
    <row r="821" spans="1:8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</row>
    <row r="822" spans="1:8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</row>
    <row r="823" spans="1:8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</row>
    <row r="824" spans="1:8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</row>
    <row r="825" spans="1:8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</row>
    <row r="826" spans="1:8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</row>
    <row r="827" spans="1:8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</row>
    <row r="828" spans="1:8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</row>
    <row r="829" spans="1:8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</row>
    <row r="830" spans="1:8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</row>
    <row r="831" spans="1:8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</row>
    <row r="832" spans="1:8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</row>
    <row r="833" spans="1:8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</row>
    <row r="834" spans="1:8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</row>
    <row r="835" spans="1:8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</row>
    <row r="836" spans="1:8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</row>
    <row r="837" spans="1:8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</row>
    <row r="838" spans="1:8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</row>
    <row r="839" spans="1:8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</row>
    <row r="840" spans="1:8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</row>
    <row r="841" spans="1:8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</row>
    <row r="842" spans="1:8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</row>
    <row r="843" spans="1:8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</row>
    <row r="844" spans="1:8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</row>
    <row r="845" spans="1:8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</row>
    <row r="846" spans="1:8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</row>
    <row r="847" spans="1:8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</row>
    <row r="848" spans="1:8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</row>
    <row r="849" spans="1:8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</row>
    <row r="850" spans="1:8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</row>
    <row r="851" spans="1:8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</row>
    <row r="852" spans="1:8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</row>
    <row r="853" spans="1:8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</row>
    <row r="854" spans="1:8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</row>
    <row r="855" spans="1:8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</row>
    <row r="856" spans="1:8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</row>
    <row r="857" spans="1:8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</row>
    <row r="858" spans="1:8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</row>
    <row r="859" spans="1:8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</row>
    <row r="860" spans="1:8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</row>
    <row r="861" spans="1:8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</row>
    <row r="862" spans="1:8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</row>
    <row r="863" spans="1:8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</row>
    <row r="864" spans="1:8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</row>
    <row r="865" spans="1:8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</row>
    <row r="866" spans="1:8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</row>
    <row r="867" spans="1:8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</row>
    <row r="868" spans="1:8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</row>
    <row r="869" spans="1:8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</row>
    <row r="870" spans="1:8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</row>
    <row r="871" spans="1:8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</row>
    <row r="872" spans="1:8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</row>
    <row r="873" spans="1:8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</row>
    <row r="874" spans="1:8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</row>
    <row r="875" spans="1:8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</row>
    <row r="876" spans="1:8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</row>
    <row r="877" spans="1:8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</row>
    <row r="878" spans="1:8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</row>
    <row r="879" spans="1:8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</row>
    <row r="880" spans="1:8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</row>
    <row r="881" spans="1:8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</row>
    <row r="882" spans="1:8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</row>
    <row r="883" spans="1:8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</row>
    <row r="884" spans="1:8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</row>
    <row r="885" spans="1:8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</row>
    <row r="886" spans="1:8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</row>
    <row r="887" spans="1:8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</row>
    <row r="888" spans="1:8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</row>
    <row r="889" spans="1:8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</row>
    <row r="890" spans="1:8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</row>
    <row r="891" spans="1:8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</row>
    <row r="892" spans="1:8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</row>
    <row r="893" spans="1:8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</row>
    <row r="894" spans="1:8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</row>
    <row r="895" spans="1:8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</row>
    <row r="896" spans="1:8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</row>
    <row r="897" spans="1:8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</row>
    <row r="898" spans="1:8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</row>
    <row r="899" spans="1:8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</row>
    <row r="900" spans="1:8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</row>
    <row r="901" spans="1:8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</row>
    <row r="902" spans="1:8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</row>
    <row r="903" spans="1:8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</row>
    <row r="904" spans="1:8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</row>
    <row r="905" spans="1:8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</row>
    <row r="906" spans="1:8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</row>
    <row r="907" spans="1:8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</row>
    <row r="908" spans="1:8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</row>
    <row r="909" spans="1:8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</row>
    <row r="910" spans="1:8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</row>
    <row r="911" spans="1:8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</row>
    <row r="912" spans="1:8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</row>
    <row r="913" spans="1:8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</row>
    <row r="914" spans="1:8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</row>
    <row r="915" spans="1:8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</row>
    <row r="916" spans="1:8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</row>
    <row r="917" spans="1:8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</row>
    <row r="918" spans="1:8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</row>
    <row r="919" spans="1:8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</row>
    <row r="920" spans="1:8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</row>
    <row r="921" spans="1:8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</row>
    <row r="922" spans="1:8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</row>
    <row r="923" spans="1:8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</row>
    <row r="924" spans="1:8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</row>
    <row r="925" spans="1:8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</row>
    <row r="926" spans="1:8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</row>
    <row r="927" spans="1:8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</row>
    <row r="928" spans="1:8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</row>
    <row r="929" spans="1:8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</row>
    <row r="930" spans="1:8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</row>
    <row r="931" spans="1:8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</row>
    <row r="932" spans="1:8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</row>
    <row r="933" spans="1:8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</row>
    <row r="934" spans="1:8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</row>
    <row r="935" spans="1:8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</row>
    <row r="936" spans="1:8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</row>
    <row r="937" spans="1:8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</row>
    <row r="938" spans="1:8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</row>
    <row r="939" spans="1:8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</row>
    <row r="940" spans="1:8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</row>
    <row r="941" spans="1:8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</row>
    <row r="942" spans="1:8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</row>
    <row r="943" spans="1:8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</row>
    <row r="944" spans="1:8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</row>
    <row r="945" spans="1:8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</row>
    <row r="946" spans="1:8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</row>
    <row r="947" spans="1:8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</row>
    <row r="948" spans="1:8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</row>
    <row r="949" spans="1:8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</row>
    <row r="950" spans="1:8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</row>
    <row r="951" spans="1:8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</row>
    <row r="952" spans="1:8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</row>
    <row r="953" spans="1:8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</row>
    <row r="954" spans="1:8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</row>
    <row r="955" spans="1:8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</row>
    <row r="956" spans="1:8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</row>
    <row r="957" spans="1:8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</row>
    <row r="958" spans="1:8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</row>
    <row r="959" spans="1:8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</row>
    <row r="960" spans="1:8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</row>
    <row r="961" spans="1:8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</row>
    <row r="962" spans="1:8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</row>
    <row r="963" spans="1:8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</row>
    <row r="964" spans="1:8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</row>
    <row r="965" spans="1:8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</row>
    <row r="966" spans="1:8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</row>
    <row r="967" spans="1:8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</row>
    <row r="968" spans="1:8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</row>
    <row r="969" spans="1:8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</row>
    <row r="970" spans="1:8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</row>
    <row r="971" spans="1:8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</row>
    <row r="972" spans="1:8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</row>
    <row r="973" spans="1:8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</row>
    <row r="974" spans="1:8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</row>
    <row r="975" spans="1:8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</row>
    <row r="976" spans="1:8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</row>
    <row r="977" spans="1:8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</row>
    <row r="978" spans="1:8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</row>
    <row r="979" spans="1:8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</row>
    <row r="980" spans="1:8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</row>
    <row r="981" spans="1:85" ht="12.75">
      <c r="A981" s="105">
        <v>8</v>
      </c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</row>
    <row r="982" spans="1:8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</row>
    <row r="983" spans="1:8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</row>
    <row r="984" spans="1:8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</row>
    <row r="985" spans="1:8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>
        <v>44</v>
      </c>
    </row>
  </sheetData>
  <sheetProtection/>
  <printOptions horizontalCentered="1" verticalCentered="1"/>
  <pageMargins left="0.75" right="0.75" top="1.1811023622047245" bottom="0.3937007874015748" header="0.5118110236220472" footer="0.5118110236220472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40"/>
  <sheetViews>
    <sheetView zoomScalePageLayoutView="0" workbookViewId="0" topLeftCell="A19">
      <selection activeCell="I27" sqref="I27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C3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1.8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2.1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16.331110749715414</v>
      </c>
      <c r="E26" s="412">
        <f>Corte!V49</f>
        <v>16.331110749715418</v>
      </c>
      <c r="F26" s="720">
        <f>Corte!AE49</f>
        <v>16.331110749715414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2.0900000000000003</v>
      </c>
      <c r="E27" s="412">
        <f>Corte!V50</f>
        <v>2.09</v>
      </c>
      <c r="F27" s="720">
        <f>Corte!AE50</f>
        <v>2.0900000000000003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1.796595929094671</v>
      </c>
      <c r="E28" s="412">
        <f>Corte!V51</f>
        <v>1.7965959290946705</v>
      </c>
      <c r="F28" s="720">
        <f>Corte!AE51</f>
        <v>1.796595929094671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91.8405274423931</v>
      </c>
      <c r="E29" s="414">
        <f>Corte!V53</f>
        <v>91.84052744239304</v>
      </c>
      <c r="F29" s="721">
        <f>Corte!AE53</f>
        <v>91.8405274423931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3.9449999999999985</v>
      </c>
      <c r="E31" s="728">
        <f>Corte!S73</f>
        <v>-1.8099999999999894</v>
      </c>
      <c r="F31" s="563">
        <f>Corte!AB73</f>
        <v>-2.915000000000001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15.606608523009273</v>
      </c>
      <c r="E34" s="562">
        <f>Corte!V61</f>
        <v>15.817172518203453</v>
      </c>
      <c r="F34" s="562">
        <f>Corte!AE61</f>
        <v>14.461779582531896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1.1555555555555557</v>
      </c>
      <c r="F37" s="412">
        <f>Corte!AE111</f>
        <v>1.913888888888889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38.131913675601716</v>
      </c>
    </row>
    <row r="40" spans="3:7" s="95" customFormat="1" ht="12.75" customHeight="1">
      <c r="C40" s="96"/>
      <c r="D40" s="431"/>
      <c r="E40" s="431"/>
      <c r="F40" s="431"/>
      <c r="G40" s="431"/>
    </row>
    <row r="41" s="95" customFormat="1" ht="12.75" customHeight="1"/>
    <row r="42" s="397" customFormat="1" ht="12.75" customHeight="1"/>
    <row r="43" s="397" customFormat="1" ht="12.75" customHeight="1"/>
    <row r="44" s="397" customFormat="1" ht="12.75" customHeight="1"/>
    <row r="45" s="397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44"/>
  <sheetViews>
    <sheetView zoomScalePageLayoutView="0" workbookViewId="0" topLeftCell="A19">
      <selection activeCell="G44" sqref="G44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C3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1.8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2.1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16.331110749715414</v>
      </c>
      <c r="E26" s="412">
        <f>Corte!V49</f>
        <v>16.331110749715418</v>
      </c>
      <c r="F26" s="720">
        <f>Corte!AE49</f>
        <v>16.331110749715414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2.0900000000000003</v>
      </c>
      <c r="E27" s="412">
        <f>Corte!V50</f>
        <v>2.09</v>
      </c>
      <c r="F27" s="720">
        <f>Corte!AE50</f>
        <v>2.0900000000000003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1.796595929094671</v>
      </c>
      <c r="E28" s="412">
        <f>Corte!V51</f>
        <v>1.7965959290946705</v>
      </c>
      <c r="F28" s="720">
        <f>Corte!AE51</f>
        <v>1.796595929094671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91.8405274423931</v>
      </c>
      <c r="E29" s="414">
        <f>Corte!V53</f>
        <v>91.84052744239304</v>
      </c>
      <c r="F29" s="721">
        <f>Corte!AE53</f>
        <v>91.8405274423931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3.9449999999999985</v>
      </c>
      <c r="E31" s="728">
        <f>Corte!S73</f>
        <v>-1.8099999999999894</v>
      </c>
      <c r="F31" s="563">
        <f>Corte!AB73</f>
        <v>-2.915000000000001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15.606608523009273</v>
      </c>
      <c r="E34" s="562">
        <f>Corte!V61</f>
        <v>15.817172518203453</v>
      </c>
      <c r="F34" s="562">
        <f>Corte!AE61</f>
        <v>14.461779582531896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1.1555555555555557</v>
      </c>
      <c r="F37" s="412">
        <f>Corte!AE111</f>
        <v>1.913888888888889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38.131913675601716</v>
      </c>
    </row>
    <row r="40" spans="3:7" s="95" customFormat="1" ht="12.75" customHeight="1" thickBot="1">
      <c r="C40" s="96"/>
      <c r="D40" s="431"/>
      <c r="E40" s="431"/>
      <c r="F40" s="431"/>
      <c r="G40" s="431"/>
    </row>
    <row r="41" spans="1:7" s="397" customFormat="1" ht="12.75" customHeight="1" thickBot="1">
      <c r="A41" s="574" t="str">
        <f>Corte!A115</f>
        <v>PARAMETROS DE RESISTENCIA RESIDUAL</v>
      </c>
      <c r="B41" s="416"/>
      <c r="C41" s="416"/>
      <c r="D41" s="416"/>
      <c r="E41" s="416"/>
      <c r="F41" s="416"/>
      <c r="G41" s="589"/>
    </row>
    <row r="42" spans="1:7" s="397" customFormat="1" ht="12.75" customHeight="1">
      <c r="A42" s="411" t="s">
        <v>95</v>
      </c>
      <c r="B42" s="420"/>
      <c r="C42" s="408" t="s">
        <v>31</v>
      </c>
      <c r="D42" s="412">
        <f>Corte!M117</f>
        <v>0.523611111111111</v>
      </c>
      <c r="E42" s="412">
        <f>Corte!V117</f>
        <v>0.938888888888889</v>
      </c>
      <c r="F42" s="412">
        <f>Corte!AE117</f>
        <v>1.6394444444444445</v>
      </c>
      <c r="G42" s="412" t="str">
        <f>Corte!AN117</f>
        <v>-</v>
      </c>
    </row>
    <row r="43" spans="1:7" s="397" customFormat="1" ht="12.75" customHeight="1">
      <c r="A43" s="411" t="s">
        <v>144</v>
      </c>
      <c r="B43" s="420"/>
      <c r="C43" s="408" t="s">
        <v>31</v>
      </c>
      <c r="D43" s="585"/>
      <c r="E43" s="585"/>
      <c r="F43" s="585"/>
      <c r="G43" s="412">
        <f>Corte!AN118</f>
        <v>0.18</v>
      </c>
    </row>
    <row r="44" spans="1:7" s="397" customFormat="1" ht="12.75" customHeight="1" thickBot="1">
      <c r="A44" s="413" t="s">
        <v>145</v>
      </c>
      <c r="B44" s="419"/>
      <c r="C44" s="409" t="s">
        <v>98</v>
      </c>
      <c r="D44" s="592"/>
      <c r="E44" s="592"/>
      <c r="F44" s="592"/>
      <c r="G44" s="414">
        <f>Corte!AN119</f>
        <v>36.12944414324086</v>
      </c>
    </row>
    <row r="45" s="95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</sheetData>
  <sheetProtection password="C8FD" sheet="1" objects="1" scenarios="1"/>
  <printOptions horizontalCentered="1"/>
  <pageMargins left="0.984251968503937" right="0.75" top="0.5118110236220472" bottom="1.1811023622047245" header="0" footer="0"/>
  <pageSetup blackAndWhite="1" firstPageNumber="1" useFirstPageNumber="1"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6"/>
  <sheetViews>
    <sheetView zoomScalePageLayoutView="0" workbookViewId="0" topLeftCell="A21">
      <selection activeCell="E53" sqref="E53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10" s="95" customFormat="1" ht="12.75" customHeight="1" thickBot="1">
      <c r="A13" s="105"/>
      <c r="B13" s="105"/>
      <c r="C13" s="105"/>
      <c r="D13" s="105"/>
      <c r="E13" s="429"/>
      <c r="F13" s="105"/>
      <c r="G13" s="105"/>
      <c r="H13" s="105"/>
      <c r="I13" s="105"/>
      <c r="J13" s="105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146</v>
      </c>
      <c r="B16" s="597"/>
      <c r="C16" s="593" t="s">
        <v>79</v>
      </c>
      <c r="D16" s="576" t="s">
        <v>82</v>
      </c>
      <c r="E16" s="575" t="s">
        <v>79</v>
      </c>
      <c r="F16" s="576" t="s">
        <v>82</v>
      </c>
      <c r="G16" s="575" t="s">
        <v>79</v>
      </c>
      <c r="H16" s="576" t="s">
        <v>82</v>
      </c>
      <c r="I16" s="575" t="s">
        <v>79</v>
      </c>
      <c r="J16" s="576" t="s">
        <v>82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86</v>
      </c>
      <c r="E17" s="577" t="s">
        <v>83</v>
      </c>
      <c r="F17" s="578" t="s">
        <v>86</v>
      </c>
      <c r="G17" s="577" t="s">
        <v>83</v>
      </c>
      <c r="H17" s="578" t="s">
        <v>86</v>
      </c>
      <c r="I17" s="577" t="s">
        <v>83</v>
      </c>
      <c r="J17" s="578" t="s">
        <v>86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31</v>
      </c>
      <c r="E18" s="579" t="s">
        <v>60</v>
      </c>
      <c r="F18" s="580" t="s">
        <v>31</v>
      </c>
      <c r="G18" s="579" t="s">
        <v>60</v>
      </c>
      <c r="H18" s="580" t="s">
        <v>31</v>
      </c>
      <c r="I18" s="579" t="s">
        <v>60</v>
      </c>
      <c r="J18" s="580" t="s">
        <v>31</v>
      </c>
    </row>
    <row r="19" spans="1:10" s="397" customFormat="1" ht="12.75" customHeight="1">
      <c r="A19" s="581"/>
      <c r="B19" s="582"/>
      <c r="C19" s="583">
        <f>Corte!AU74</f>
        <v>0</v>
      </c>
      <c r="D19" s="584">
        <f>Corte!AW74</f>
        <v>0</v>
      </c>
      <c r="E19" s="585">
        <f>Corte!AY74</f>
        <v>0</v>
      </c>
      <c r="F19" s="584">
        <f>Corte!BA74</f>
        <v>0</v>
      </c>
      <c r="G19" s="583">
        <f>Corte!BC74</f>
        <v>0</v>
      </c>
      <c r="H19" s="584">
        <f>Corte!BE74</f>
        <v>0</v>
      </c>
      <c r="I19" s="585">
        <f>Corte!BG74</f>
        <v>0</v>
      </c>
      <c r="J19" s="584" t="str">
        <f>Corte!BI74</f>
        <v>-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584">
        <f>Corte!AW75</f>
        <v>0.06861111111111111</v>
      </c>
      <c r="E20" s="585">
        <f>Corte!AY75</f>
        <v>0.049999999999999996</v>
      </c>
      <c r="F20" s="584">
        <f>Corte!BA75</f>
        <v>0.04694444444444444</v>
      </c>
      <c r="G20" s="583">
        <f>Corte!BC75</f>
        <v>0.049999999999999996</v>
      </c>
      <c r="H20" s="584">
        <f>Corte!BE75</f>
        <v>0.43333333333333335</v>
      </c>
      <c r="I20" s="585">
        <f>Corte!BG75</f>
        <v>0.049999999999999996</v>
      </c>
      <c r="J20" s="584" t="str">
        <f>Corte!BI75</f>
        <v>-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584">
        <f>Corte!AW76</f>
        <v>0.14444444444444446</v>
      </c>
      <c r="E21" s="585">
        <f>Corte!AY76</f>
        <v>0.09999999999999999</v>
      </c>
      <c r="F21" s="584">
        <f>Corte!BA76</f>
        <v>0.13</v>
      </c>
      <c r="G21" s="583">
        <f>Corte!BC76</f>
        <v>0.09999999999999999</v>
      </c>
      <c r="H21" s="584">
        <f>Corte!BE76</f>
        <v>0.5127777777777777</v>
      </c>
      <c r="I21" s="585">
        <f>Corte!BG76</f>
        <v>0.09999999999999999</v>
      </c>
      <c r="J21" s="584" t="str">
        <f>Corte!BI76</f>
        <v>-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584">
        <f>Corte!AW77</f>
        <v>0.21305555555555555</v>
      </c>
      <c r="E22" s="585">
        <f>Corte!AY77</f>
        <v>0.19999999999999998</v>
      </c>
      <c r="F22" s="584">
        <f>Corte!BA77</f>
        <v>0.2888888888888889</v>
      </c>
      <c r="G22" s="583">
        <f>Corte!BC77</f>
        <v>0.19999999999999998</v>
      </c>
      <c r="H22" s="584">
        <f>Corte!BE77</f>
        <v>0.7222222222222222</v>
      </c>
      <c r="I22" s="585">
        <f>Corte!BG77</f>
        <v>0.19999999999999998</v>
      </c>
      <c r="J22" s="584" t="str">
        <f>Corte!BI77</f>
        <v>-</v>
      </c>
    </row>
    <row r="23" spans="1:10" s="397" customFormat="1" ht="12.75" customHeight="1">
      <c r="A23" s="581"/>
      <c r="B23" s="582"/>
      <c r="C23" s="583">
        <f>Corte!AU78</f>
        <v>0.3</v>
      </c>
      <c r="D23" s="584">
        <f>Corte!AW78</f>
        <v>0.2961111111111111</v>
      </c>
      <c r="E23" s="585">
        <f>Corte!AY78</f>
        <v>0.3</v>
      </c>
      <c r="F23" s="584">
        <f>Corte!BA78</f>
        <v>0.44055555555555553</v>
      </c>
      <c r="G23" s="583">
        <f>Corte!BC78</f>
        <v>0.3</v>
      </c>
      <c r="H23" s="584">
        <f>Corte!BE78</f>
        <v>0.7763888888888889</v>
      </c>
      <c r="I23" s="585">
        <f>Corte!BG78</f>
        <v>0.3</v>
      </c>
      <c r="J23" s="584" t="str">
        <f>Corte!BI78</f>
        <v>-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584">
        <f>Corte!AW79</f>
        <v>0.3466666666666667</v>
      </c>
      <c r="E24" s="585">
        <f>Corte!AY79</f>
        <v>0.39999999999999997</v>
      </c>
      <c r="F24" s="584">
        <f>Corte!BA79</f>
        <v>0.5777777777777778</v>
      </c>
      <c r="G24" s="583">
        <f>Corte!BC79</f>
        <v>0.39999999999999997</v>
      </c>
      <c r="H24" s="584">
        <f>Corte!BE79</f>
        <v>0.9713888888888889</v>
      </c>
      <c r="I24" s="585">
        <f>Corte!BG79</f>
        <v>0.39999999999999997</v>
      </c>
      <c r="J24" s="584" t="str">
        <f>Corte!BI79</f>
        <v>-</v>
      </c>
    </row>
    <row r="25" spans="1:10" s="397" customFormat="1" ht="12.75" customHeight="1">
      <c r="A25" s="581"/>
      <c r="B25" s="582"/>
      <c r="C25" s="583">
        <f>Corte!AU80</f>
        <v>0.5</v>
      </c>
      <c r="D25" s="584">
        <f>Corte!AW80</f>
        <v>0.37916666666666665</v>
      </c>
      <c r="E25" s="585">
        <f>Corte!AY80</f>
        <v>0.5</v>
      </c>
      <c r="F25" s="584">
        <f>Corte!BA80</f>
        <v>0.6788888888888889</v>
      </c>
      <c r="G25" s="583">
        <f>Corte!BC80</f>
        <v>0.5</v>
      </c>
      <c r="H25" s="584">
        <f>Corte!BE80</f>
        <v>1.0544444444444445</v>
      </c>
      <c r="I25" s="585">
        <f>Corte!BG80</f>
        <v>0.5</v>
      </c>
      <c r="J25" s="584" t="str">
        <f>Corte!BI80</f>
        <v>-</v>
      </c>
    </row>
    <row r="26" spans="1:10" s="397" customFormat="1" ht="12.75" customHeight="1">
      <c r="A26" s="581"/>
      <c r="B26" s="582"/>
      <c r="C26" s="583">
        <f>Corte!AU81</f>
        <v>0.75</v>
      </c>
      <c r="D26" s="584">
        <f>Corte!AW81</f>
        <v>0.45499999999999996</v>
      </c>
      <c r="E26" s="585">
        <f>Corte!AY81</f>
        <v>0.75</v>
      </c>
      <c r="F26" s="584">
        <f>Corte!BA81</f>
        <v>0.7691666666666666</v>
      </c>
      <c r="G26" s="583">
        <f>Corte!BC81</f>
        <v>0.75</v>
      </c>
      <c r="H26" s="584">
        <f>Corte!BE81</f>
        <v>1.2891666666666666</v>
      </c>
      <c r="I26" s="585">
        <f>Corte!BG81</f>
        <v>0.75</v>
      </c>
      <c r="J26" s="584" t="str">
        <f>Corte!BI81</f>
        <v>-</v>
      </c>
    </row>
    <row r="27" spans="1:10" s="397" customFormat="1" ht="12.75" customHeight="1">
      <c r="A27" s="581"/>
      <c r="B27" s="582"/>
      <c r="C27" s="583">
        <f>Corte!AU82</f>
        <v>1</v>
      </c>
      <c r="D27" s="584">
        <f>Corte!AW82</f>
        <v>0.5091666666666667</v>
      </c>
      <c r="E27" s="585">
        <f>Corte!AY82</f>
        <v>1</v>
      </c>
      <c r="F27" s="584">
        <f>Corte!BA82</f>
        <v>0.8738888888888889</v>
      </c>
      <c r="G27" s="583">
        <f>Corte!BC82</f>
        <v>1</v>
      </c>
      <c r="H27" s="584">
        <f>Corte!BE82</f>
        <v>1.4083333333333334</v>
      </c>
      <c r="I27" s="585">
        <f>Corte!BG82</f>
        <v>1</v>
      </c>
      <c r="J27" s="584" t="str">
        <f>Corte!BI82</f>
        <v>-</v>
      </c>
    </row>
    <row r="28" spans="1:10" s="397" customFormat="1" ht="12.75" customHeight="1">
      <c r="A28" s="581"/>
      <c r="B28" s="582"/>
      <c r="C28" s="583">
        <f>Corte!AU83</f>
        <v>1.25</v>
      </c>
      <c r="D28" s="584">
        <f>Corte!AW83</f>
        <v>0.5561111111111111</v>
      </c>
      <c r="E28" s="585">
        <f>Corte!AY83</f>
        <v>1.25</v>
      </c>
      <c r="F28" s="584">
        <f>Corte!BA83</f>
        <v>0.9750000000000001</v>
      </c>
      <c r="G28" s="583">
        <f>Corte!BC83</f>
        <v>1.25</v>
      </c>
      <c r="H28" s="584">
        <f>Corte!BE83</f>
        <v>1.5780555555555555</v>
      </c>
      <c r="I28" s="585">
        <f>Corte!BG83</f>
        <v>1.25</v>
      </c>
      <c r="J28" s="584" t="str">
        <f>Corte!BI83</f>
        <v>-</v>
      </c>
    </row>
    <row r="29" spans="1:10" s="397" customFormat="1" ht="12.75" customHeight="1">
      <c r="A29" s="581"/>
      <c r="B29" s="582"/>
      <c r="C29" s="583">
        <f>Corte!AU84</f>
        <v>1.5</v>
      </c>
      <c r="D29" s="584">
        <f>Corte!AW84</f>
        <v>0.5958333333333333</v>
      </c>
      <c r="E29" s="585">
        <f>Corte!AY84</f>
        <v>1.5</v>
      </c>
      <c r="F29" s="584">
        <f>Corte!BA84</f>
        <v>1.0183333333333333</v>
      </c>
      <c r="G29" s="583">
        <f>Corte!BC84</f>
        <v>1.5</v>
      </c>
      <c r="H29" s="584">
        <f>Corte!BE84</f>
        <v>1.6358333333333333</v>
      </c>
      <c r="I29" s="585">
        <f>Corte!BG84</f>
        <v>1.5</v>
      </c>
      <c r="J29" s="584" t="str">
        <f>Corte!BI84</f>
        <v>-</v>
      </c>
    </row>
    <row r="30" spans="1:10" s="397" customFormat="1" ht="12.75" customHeight="1">
      <c r="A30" s="581"/>
      <c r="B30" s="582"/>
      <c r="C30" s="583">
        <f>Corte!AU85</f>
        <v>1.75</v>
      </c>
      <c r="D30" s="584">
        <f>Corte!AW85</f>
        <v>0.6247222222222222</v>
      </c>
      <c r="E30" s="585">
        <f>Corte!AY85</f>
        <v>1.75</v>
      </c>
      <c r="F30" s="584">
        <f>Corte!BA85</f>
        <v>1.0833333333333333</v>
      </c>
      <c r="G30" s="583">
        <f>Corte!BC85</f>
        <v>1.75</v>
      </c>
      <c r="H30" s="584">
        <f>Corte!BE85</f>
        <v>1.7152777777777777</v>
      </c>
      <c r="I30" s="585">
        <f>Corte!BG85</f>
        <v>1.75</v>
      </c>
      <c r="J30" s="584" t="str">
        <f>Corte!BI85</f>
        <v>-</v>
      </c>
    </row>
    <row r="31" spans="1:10" s="397" customFormat="1" ht="12.75" customHeight="1">
      <c r="A31" s="581"/>
      <c r="B31" s="582"/>
      <c r="C31" s="583">
        <f>Corte!AU86</f>
        <v>2</v>
      </c>
      <c r="D31" s="584">
        <f>Corte!AW86</f>
        <v>0.6463888888888889</v>
      </c>
      <c r="E31" s="585">
        <f>Corte!AY86</f>
        <v>2</v>
      </c>
      <c r="F31" s="584">
        <f>Corte!BA86</f>
        <v>1.1266666666666667</v>
      </c>
      <c r="G31" s="583">
        <f>Corte!BC86</f>
        <v>2</v>
      </c>
      <c r="H31" s="584">
        <f>Corte!BE86</f>
        <v>1.7405555555555554</v>
      </c>
      <c r="I31" s="585">
        <f>Corte!BG86</f>
        <v>2</v>
      </c>
      <c r="J31" s="584" t="str">
        <f>Corte!BI86</f>
        <v>-</v>
      </c>
    </row>
    <row r="32" spans="1:10" s="397" customFormat="1" ht="12.75" customHeight="1">
      <c r="A32" s="581"/>
      <c r="B32" s="582"/>
      <c r="C32" s="583">
        <f>Corte!AU87</f>
        <v>2.5</v>
      </c>
      <c r="D32" s="584">
        <f>Corte!AW87</f>
        <v>0.6752777777777778</v>
      </c>
      <c r="E32" s="585">
        <f>Corte!AY87</f>
        <v>2.5</v>
      </c>
      <c r="F32" s="584">
        <f>Corte!BA87</f>
        <v>1.1483333333333334</v>
      </c>
      <c r="G32" s="583">
        <f>Corte!BC87</f>
        <v>2.5</v>
      </c>
      <c r="H32" s="584">
        <f>Corte!BE87</f>
        <v>1.8344444444444445</v>
      </c>
      <c r="I32" s="585">
        <f>Corte!BG87</f>
        <v>2.5</v>
      </c>
      <c r="J32" s="584" t="str">
        <f>Corte!BI87</f>
        <v>-</v>
      </c>
    </row>
    <row r="33" spans="1:10" s="397" customFormat="1" ht="12.75" customHeight="1">
      <c r="A33" s="581"/>
      <c r="B33" s="582"/>
      <c r="C33" s="583">
        <f>Corte!AU88</f>
        <v>3</v>
      </c>
      <c r="D33" s="584">
        <f>Corte!AW88</f>
        <v>0.7113888888888888</v>
      </c>
      <c r="E33" s="585">
        <f>Corte!AY88</f>
        <v>3</v>
      </c>
      <c r="F33" s="584">
        <f>Corte!BA88</f>
        <v>1.1555555555555557</v>
      </c>
      <c r="G33" s="583">
        <f>Corte!BC88</f>
        <v>3</v>
      </c>
      <c r="H33" s="584">
        <f>Corte!BE88</f>
        <v>1.8886111111111115</v>
      </c>
      <c r="I33" s="585">
        <f>Corte!BG88</f>
        <v>3</v>
      </c>
      <c r="J33" s="584" t="str">
        <f>Corte!BI88</f>
        <v>-</v>
      </c>
    </row>
    <row r="34" spans="1:10" s="397" customFormat="1" ht="12.75" customHeight="1">
      <c r="A34" s="581"/>
      <c r="B34" s="582"/>
      <c r="C34" s="583">
        <f>Corte!AU89</f>
        <v>3.5</v>
      </c>
      <c r="D34" s="584">
        <f>Corte!AW89</f>
        <v>0.6969444444444445</v>
      </c>
      <c r="E34" s="585">
        <f>Corte!AY89</f>
        <v>3.5</v>
      </c>
      <c r="F34" s="584">
        <f>Corte!BA89</f>
        <v>1.1483333333333334</v>
      </c>
      <c r="G34" s="583">
        <f>Corte!BC89</f>
        <v>3.5</v>
      </c>
      <c r="H34" s="584">
        <f>Corte!BE89</f>
        <v>1.9030555555555557</v>
      </c>
      <c r="I34" s="585">
        <f>Corte!BG89</f>
        <v>3.5</v>
      </c>
      <c r="J34" s="584" t="str">
        <f>Corte!BI89</f>
        <v>-</v>
      </c>
    </row>
    <row r="35" spans="1:10" s="397" customFormat="1" ht="12.75" customHeight="1">
      <c r="A35" s="581"/>
      <c r="B35" s="582"/>
      <c r="C35" s="583">
        <f>Corte!AU90</f>
        <v>4</v>
      </c>
      <c r="D35" s="584">
        <f>Corte!AW90</f>
        <v>0.6788888888888889</v>
      </c>
      <c r="E35" s="585">
        <f>Corte!AY90</f>
        <v>4</v>
      </c>
      <c r="F35" s="584">
        <f>Corte!BA90</f>
        <v>1.1194444444444445</v>
      </c>
      <c r="G35" s="583">
        <f>Corte!BC90</f>
        <v>4</v>
      </c>
      <c r="H35" s="584">
        <f>Corte!BE90</f>
        <v>1.913888888888889</v>
      </c>
      <c r="I35" s="585">
        <f>Corte!BG90</f>
        <v>4</v>
      </c>
      <c r="J35" s="584" t="str">
        <f>Corte!BI90</f>
        <v>-</v>
      </c>
    </row>
    <row r="36" spans="1:10" s="397" customFormat="1" ht="12.75" customHeight="1">
      <c r="A36" s="581"/>
      <c r="B36" s="582"/>
      <c r="C36" s="583">
        <f>Corte!AU91</f>
        <v>4.5</v>
      </c>
      <c r="D36" s="584">
        <f>Corte!AW91</f>
        <v>0.6463888888888889</v>
      </c>
      <c r="E36" s="585">
        <f>Corte!AY91</f>
        <v>4.5</v>
      </c>
      <c r="F36" s="584">
        <f>Corte!BA91</f>
        <v>1.0905555555555555</v>
      </c>
      <c r="G36" s="583">
        <f>Corte!BC91</f>
        <v>4.5</v>
      </c>
      <c r="H36" s="584">
        <f>Corte!BE91</f>
        <v>1.910277777777778</v>
      </c>
      <c r="I36" s="585">
        <f>Corte!BG91</f>
        <v>4.5</v>
      </c>
      <c r="J36" s="584" t="str">
        <f>Corte!BI91</f>
        <v>-</v>
      </c>
    </row>
    <row r="37" spans="1:10" s="397" customFormat="1" ht="12.75" customHeight="1">
      <c r="A37" s="581"/>
      <c r="B37" s="582"/>
      <c r="C37" s="583">
        <f>Corte!AU92</f>
        <v>5</v>
      </c>
      <c r="D37" s="584">
        <f>Corte!AW92</f>
        <v>0.6319444444444444</v>
      </c>
      <c r="E37" s="585">
        <f>Corte!AY92</f>
        <v>5</v>
      </c>
      <c r="F37" s="584">
        <f>Corte!BA92</f>
        <v>1.0833333333333333</v>
      </c>
      <c r="G37" s="583">
        <f>Corte!BC92</f>
        <v>5</v>
      </c>
      <c r="H37" s="584">
        <f>Corte!BE92</f>
        <v>1.9030555555555557</v>
      </c>
      <c r="I37" s="585">
        <f>Corte!BG92</f>
        <v>5</v>
      </c>
      <c r="J37" s="584" t="str">
        <f>Corte!BI92</f>
        <v>-</v>
      </c>
    </row>
    <row r="38" spans="1:10" s="397" customFormat="1" ht="12.75" customHeight="1">
      <c r="A38" s="581"/>
      <c r="B38" s="582"/>
      <c r="C38" s="583">
        <f>Corte!AU93</f>
        <v>6</v>
      </c>
      <c r="D38" s="584">
        <f>Corte!AW93</f>
        <v>0.6319444444444444</v>
      </c>
      <c r="E38" s="585">
        <f>Corte!AY93</f>
        <v>6</v>
      </c>
      <c r="F38" s="584">
        <f>Corte!BA93</f>
        <v>1.076111111111111</v>
      </c>
      <c r="G38" s="583">
        <f>Corte!BC93</f>
        <v>6</v>
      </c>
      <c r="H38" s="584">
        <f>Corte!BE93</f>
        <v>1.8091666666666666</v>
      </c>
      <c r="I38" s="585">
        <f>Corte!BG93</f>
        <v>6</v>
      </c>
      <c r="J38" s="584" t="str">
        <f>Corte!BI93</f>
        <v>-</v>
      </c>
    </row>
    <row r="39" spans="1:10" s="397" customFormat="1" ht="12.75" customHeight="1">
      <c r="A39" s="581"/>
      <c r="B39" s="582"/>
      <c r="C39" s="583">
        <f>Corte!AU94</f>
        <v>7</v>
      </c>
      <c r="D39" s="584">
        <f>Corte!AW94</f>
        <v>0.6319444444444444</v>
      </c>
      <c r="E39" s="585">
        <f>Corte!AY94</f>
        <v>7</v>
      </c>
      <c r="F39" s="584">
        <f>Corte!BA94</f>
        <v>1.0544444444444445</v>
      </c>
      <c r="G39" s="583">
        <f>Corte!BC94</f>
        <v>7</v>
      </c>
      <c r="H39" s="584">
        <f>Corte!BE94</f>
        <v>1.7730555555555556</v>
      </c>
      <c r="I39" s="585">
        <f>Corte!BG94</f>
        <v>7</v>
      </c>
      <c r="J39" s="584" t="str">
        <f>Corte!BI94</f>
        <v>-</v>
      </c>
    </row>
    <row r="40" spans="1:10" s="397" customFormat="1" ht="12.75" customHeight="1">
      <c r="A40" s="581"/>
      <c r="B40" s="582"/>
      <c r="C40" s="583">
        <f>Corte!AU95</f>
        <v>8</v>
      </c>
      <c r="D40" s="584">
        <f>Corte!AW95</f>
        <v>0.6319444444444444</v>
      </c>
      <c r="E40" s="585">
        <f>Corte!AY95</f>
        <v>8</v>
      </c>
      <c r="F40" s="584">
        <f>Corte!BA95</f>
        <v>1.0363888888888888</v>
      </c>
      <c r="G40" s="583">
        <f>Corte!BC95</f>
        <v>8</v>
      </c>
      <c r="H40" s="584">
        <f>Corte!BE95</f>
        <v>1.7730555555555556</v>
      </c>
      <c r="I40" s="585">
        <f>Corte!BG95</f>
        <v>8</v>
      </c>
      <c r="J40" s="584" t="str">
        <f>Corte!BI95</f>
        <v>-</v>
      </c>
    </row>
    <row r="41" spans="1:10" s="397" customFormat="1" ht="12.75" customHeight="1">
      <c r="A41" s="581"/>
      <c r="B41" s="582"/>
      <c r="C41" s="583">
        <f>Corte!AU96</f>
        <v>9</v>
      </c>
      <c r="D41" s="584">
        <f>Corte!AW96</f>
        <v>0.6319444444444444</v>
      </c>
      <c r="E41" s="585">
        <f>Corte!AY96</f>
        <v>9</v>
      </c>
      <c r="F41" s="584">
        <f>Corte!BA96</f>
        <v>0.9786111111111112</v>
      </c>
      <c r="G41" s="583">
        <f>Corte!BC96</f>
        <v>9</v>
      </c>
      <c r="H41" s="584">
        <f>Corte!BE96</f>
        <v>1.7730555555555556</v>
      </c>
      <c r="I41" s="585">
        <f>Corte!BG96</f>
        <v>9</v>
      </c>
      <c r="J41" s="584" t="str">
        <f>Corte!BI96</f>
        <v>-</v>
      </c>
    </row>
    <row r="42" spans="1:10" s="397" customFormat="1" ht="12.75" customHeight="1">
      <c r="A42" s="581"/>
      <c r="B42" s="582"/>
      <c r="C42" s="583">
        <f>Corte!AU97</f>
        <v>10</v>
      </c>
      <c r="D42" s="584">
        <f>Corte!AW97</f>
        <v>0.6319444444444444</v>
      </c>
      <c r="E42" s="585">
        <f>Corte!AY97</f>
        <v>10</v>
      </c>
      <c r="F42" s="584">
        <f>Corte!BA97</f>
        <v>0.9425</v>
      </c>
      <c r="G42" s="583">
        <f>Corte!BC97</f>
        <v>10</v>
      </c>
      <c r="H42" s="584">
        <f>Corte!BE97</f>
        <v>1.755</v>
      </c>
      <c r="I42" s="585">
        <f>Corte!BG97</f>
        <v>10</v>
      </c>
      <c r="J42" s="584" t="str">
        <f>Corte!BI97</f>
        <v>-</v>
      </c>
    </row>
    <row r="43" spans="1:10" s="397" customFormat="1" ht="12.75" customHeight="1">
      <c r="A43" s="581"/>
      <c r="B43" s="582"/>
      <c r="C43" s="583">
        <f>Corte!AU98</f>
        <v>11</v>
      </c>
      <c r="D43" s="584">
        <f>Corte!AW98</f>
        <v>0.5850000000000001</v>
      </c>
      <c r="E43" s="585">
        <f>Corte!AY98</f>
        <v>11</v>
      </c>
      <c r="F43" s="584">
        <f>Corte!BA98</f>
        <v>0.9641666666666667</v>
      </c>
      <c r="G43" s="583">
        <f>Corte!BC98</f>
        <v>11</v>
      </c>
      <c r="H43" s="584">
        <f>Corte!BE98</f>
        <v>1.7333333333333334</v>
      </c>
      <c r="I43" s="585">
        <f>Corte!BG98</f>
        <v>11</v>
      </c>
      <c r="J43" s="584" t="str">
        <f>Corte!BI98</f>
        <v>-</v>
      </c>
    </row>
    <row r="44" spans="1:10" s="397" customFormat="1" ht="12.75" customHeight="1">
      <c r="A44" s="581"/>
      <c r="B44" s="582"/>
      <c r="C44" s="583">
        <f>Corte!AU99</f>
        <v>12</v>
      </c>
      <c r="D44" s="584">
        <f>Corte!AW99</f>
        <v>0.5272222222222223</v>
      </c>
      <c r="E44" s="585">
        <f>Corte!AY99</f>
        <v>12</v>
      </c>
      <c r="F44" s="584">
        <f>Corte!BA99</f>
        <v>0.9533333333333334</v>
      </c>
      <c r="G44" s="583">
        <f>Corte!BC99</f>
        <v>12</v>
      </c>
      <c r="H44" s="584">
        <f>Corte!BE99</f>
        <v>1.7008333333333332</v>
      </c>
      <c r="I44" s="585">
        <f>Corte!BG99</f>
        <v>12</v>
      </c>
      <c r="J44" s="584" t="str">
        <f>Corte!BI99</f>
        <v>-</v>
      </c>
    </row>
    <row r="45" spans="1:10" s="397" customFormat="1" ht="12.75" customHeight="1">
      <c r="A45" s="581"/>
      <c r="B45" s="582"/>
      <c r="C45" s="583">
        <f>Corte!AU100</f>
        <v>13</v>
      </c>
      <c r="D45" s="584">
        <f>Corte!AW100</f>
        <v>0.52</v>
      </c>
      <c r="E45" s="585">
        <f>Corte!AY100</f>
        <v>13</v>
      </c>
      <c r="F45" s="584">
        <f>Corte!BA100</f>
        <v>0.9461111111111111</v>
      </c>
      <c r="G45" s="583">
        <f>Corte!BC100</f>
        <v>13</v>
      </c>
      <c r="H45" s="584">
        <f>Corte!BE100</f>
        <v>1.686388888888889</v>
      </c>
      <c r="I45" s="585">
        <f>Corte!BG100</f>
        <v>13</v>
      </c>
      <c r="J45" s="584" t="str">
        <f>Corte!BI100</f>
        <v>-</v>
      </c>
    </row>
    <row r="46" spans="1:10" s="397" customFormat="1" ht="12.75" customHeight="1">
      <c r="A46" s="581"/>
      <c r="B46" s="582"/>
      <c r="C46" s="583">
        <f>Corte!AU101</f>
        <v>14</v>
      </c>
      <c r="D46" s="584">
        <f>Corte!AW101</f>
        <v>0.52</v>
      </c>
      <c r="E46" s="585">
        <f>Corte!AY101</f>
        <v>14</v>
      </c>
      <c r="F46" s="584">
        <f>Corte!BA101</f>
        <v>0.938888888888889</v>
      </c>
      <c r="G46" s="583">
        <f>Corte!BC101</f>
        <v>14</v>
      </c>
      <c r="H46" s="584">
        <f>Corte!BE101</f>
        <v>1.6755555555555555</v>
      </c>
      <c r="I46" s="585">
        <f>Corte!BG101</f>
        <v>14</v>
      </c>
      <c r="J46" s="584" t="str">
        <f>Corte!BI101</f>
        <v>-</v>
      </c>
    </row>
    <row r="47" spans="1:10" s="397" customFormat="1" ht="12.75" customHeight="1">
      <c r="A47" s="581"/>
      <c r="B47" s="582"/>
      <c r="C47" s="583">
        <f>Corte!AU102</f>
        <v>15</v>
      </c>
      <c r="D47" s="584">
        <f>Corte!AW102</f>
        <v>0.52</v>
      </c>
      <c r="E47" s="585">
        <f>Corte!AY102</f>
        <v>15</v>
      </c>
      <c r="F47" s="584">
        <f>Corte!BA102</f>
        <v>0.938888888888889</v>
      </c>
      <c r="G47" s="583">
        <f>Corte!BC102</f>
        <v>15</v>
      </c>
      <c r="H47" s="584">
        <f>Corte!BE102</f>
        <v>1.6647222222222222</v>
      </c>
      <c r="I47" s="585">
        <f>Corte!BG102</f>
        <v>15</v>
      </c>
      <c r="J47" s="584" t="str">
        <f>Corte!BI102</f>
        <v>-</v>
      </c>
    </row>
    <row r="48" spans="1:10" s="397" customFormat="1" ht="12.75" customHeight="1">
      <c r="A48" s="581"/>
      <c r="B48" s="582"/>
      <c r="C48" s="583">
        <f>Corte!AU103</f>
        <v>16</v>
      </c>
      <c r="D48" s="584">
        <f>Corte!AW103</f>
        <v>0.5163888888888889</v>
      </c>
      <c r="E48" s="585">
        <f>Corte!AY103</f>
        <v>16</v>
      </c>
      <c r="F48" s="584">
        <f>Corte!BA103</f>
        <v>0.938888888888889</v>
      </c>
      <c r="G48" s="583">
        <f>Corte!BC103</f>
        <v>16</v>
      </c>
      <c r="H48" s="584">
        <f>Corte!BE103</f>
        <v>1.6647222222222222</v>
      </c>
      <c r="I48" s="585">
        <f>Corte!BG103</f>
        <v>16</v>
      </c>
      <c r="J48" s="584" t="str">
        <f>Corte!BI103</f>
        <v>-</v>
      </c>
    </row>
    <row r="49" spans="1:10" s="397" customFormat="1" ht="12.75" customHeight="1">
      <c r="A49" s="581"/>
      <c r="B49" s="582"/>
      <c r="C49" s="583">
        <f>Corte!AU104</f>
        <v>17</v>
      </c>
      <c r="D49" s="584">
        <f>Corte!AW104</f>
        <v>0.5163888888888889</v>
      </c>
      <c r="E49" s="585">
        <f>Corte!AY104</f>
        <v>17</v>
      </c>
      <c r="F49" s="584">
        <f>Corte!BA104</f>
        <v>0.938888888888889</v>
      </c>
      <c r="G49" s="583">
        <f>Corte!BC104</f>
        <v>17</v>
      </c>
      <c r="H49" s="584">
        <f>Corte!BE104</f>
        <v>1.6611111111111112</v>
      </c>
      <c r="I49" s="585">
        <f>Corte!BG104</f>
        <v>17</v>
      </c>
      <c r="J49" s="584" t="str">
        <f>Corte!BI104</f>
        <v>-</v>
      </c>
    </row>
    <row r="50" spans="1:10" s="397" customFormat="1" ht="12.75" customHeight="1">
      <c r="A50" s="581"/>
      <c r="B50" s="582"/>
      <c r="C50" s="583">
        <f>Corte!AU105</f>
        <v>18</v>
      </c>
      <c r="D50" s="584">
        <f>Corte!AW105</f>
        <v>0.52</v>
      </c>
      <c r="E50" s="585">
        <f>Corte!AY105</f>
        <v>18</v>
      </c>
      <c r="F50" s="584">
        <f>Corte!BA105</f>
        <v>0.938888888888889</v>
      </c>
      <c r="G50" s="583">
        <f>Corte!BC105</f>
        <v>18</v>
      </c>
      <c r="H50" s="584">
        <f>Corte!BE105</f>
        <v>1.653888888888889</v>
      </c>
      <c r="I50" s="585">
        <f>Corte!BG105</f>
        <v>18</v>
      </c>
      <c r="J50" s="584" t="str">
        <f>Corte!BI105</f>
        <v>-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584">
        <f>Corte!AW106</f>
        <v>0.52</v>
      </c>
      <c r="E51" s="585">
        <f>Corte!AY106</f>
        <v>18.999999999999996</v>
      </c>
      <c r="F51" s="584">
        <f>Corte!BA106</f>
        <v>0.938888888888889</v>
      </c>
      <c r="G51" s="583">
        <f>Corte!BC106</f>
        <v>18.999999999999996</v>
      </c>
      <c r="H51" s="584">
        <f>Corte!BE106</f>
        <v>1.6430555555555555</v>
      </c>
      <c r="I51" s="585">
        <f>Corte!BG106</f>
        <v>18.999999999999996</v>
      </c>
      <c r="J51" s="584" t="str">
        <f>Corte!BI106</f>
        <v>-</v>
      </c>
    </row>
    <row r="52" spans="1:10" s="397" customFormat="1" ht="12.75" customHeight="1" thickBot="1">
      <c r="A52" s="581"/>
      <c r="B52" s="582"/>
      <c r="C52" s="586">
        <f>Corte!AU107</f>
        <v>20</v>
      </c>
      <c r="D52" s="587">
        <f>Corte!AW107</f>
        <v>0.523611111111111</v>
      </c>
      <c r="E52" s="588">
        <f>Corte!AY107</f>
        <v>20</v>
      </c>
      <c r="F52" s="587">
        <f>Corte!BA107</f>
        <v>0.938888888888889</v>
      </c>
      <c r="G52" s="586">
        <f>Corte!BC107</f>
        <v>20</v>
      </c>
      <c r="H52" s="587">
        <f>Corte!BE107</f>
        <v>1.6394444444444445</v>
      </c>
      <c r="I52" s="588">
        <f>Corte!BG107</f>
        <v>20</v>
      </c>
      <c r="J52" s="587" t="str">
        <f>Corte!BI107</f>
        <v>-</v>
      </c>
    </row>
    <row r="53" s="397" customFormat="1" ht="12.75" customHeight="1"/>
    <row r="54" spans="3:6" s="95" customFormat="1" ht="12.75" customHeight="1">
      <c r="C54" s="402"/>
      <c r="D54" s="402"/>
      <c r="E54" s="402"/>
      <c r="F54" s="402"/>
    </row>
    <row r="55" spans="2:6" s="95" customFormat="1" ht="12.75" customHeight="1">
      <c r="B55" s="96"/>
      <c r="D55" s="286"/>
      <c r="F55" s="286"/>
    </row>
    <row r="56" spans="2:6" s="95" customFormat="1" ht="12.75" customHeight="1">
      <c r="B56" s="96"/>
      <c r="D56" s="286"/>
      <c r="F56" s="286"/>
    </row>
    <row r="57" s="95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</sheetData>
  <sheetProtection password="C8FD" sheet="1" objects="1" scenarios="1"/>
  <printOptions/>
  <pageMargins left="0.984251968503937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58"/>
  <sheetViews>
    <sheetView zoomScalePageLayoutView="0" workbookViewId="0" topLeftCell="A17">
      <selection activeCell="E8" sqref="E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 thickBot="1">
      <c r="A13" s="95"/>
      <c r="B13" s="96"/>
      <c r="C13" s="664"/>
      <c r="D13" s="560"/>
      <c r="E13" s="560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149</v>
      </c>
      <c r="B16" s="597"/>
      <c r="C16" s="593" t="s">
        <v>79</v>
      </c>
      <c r="D16" s="576" t="s">
        <v>79</v>
      </c>
      <c r="E16" s="593" t="s">
        <v>79</v>
      </c>
      <c r="F16" s="576" t="s">
        <v>79</v>
      </c>
      <c r="G16" s="593" t="s">
        <v>79</v>
      </c>
      <c r="H16" s="576" t="s">
        <v>79</v>
      </c>
      <c r="I16" s="593" t="s">
        <v>79</v>
      </c>
      <c r="J16" s="576" t="s">
        <v>79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85</v>
      </c>
      <c r="E17" s="594" t="s">
        <v>83</v>
      </c>
      <c r="F17" s="578" t="s">
        <v>85</v>
      </c>
      <c r="G17" s="594" t="s">
        <v>83</v>
      </c>
      <c r="H17" s="578" t="s">
        <v>85</v>
      </c>
      <c r="I17" s="594" t="s">
        <v>83</v>
      </c>
      <c r="J17" s="578" t="s">
        <v>85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60</v>
      </c>
      <c r="E18" s="595" t="s">
        <v>60</v>
      </c>
      <c r="F18" s="580" t="s">
        <v>60</v>
      </c>
      <c r="G18" s="595" t="s">
        <v>60</v>
      </c>
      <c r="H18" s="580" t="s">
        <v>60</v>
      </c>
      <c r="I18" s="595" t="s">
        <v>60</v>
      </c>
      <c r="J18" s="580" t="s">
        <v>60</v>
      </c>
    </row>
    <row r="19" spans="1:10" s="397" customFormat="1" ht="12.75" customHeight="1">
      <c r="A19" s="581"/>
      <c r="B19" s="582"/>
      <c r="C19" s="681">
        <f>Corte!AU74</f>
        <v>0</v>
      </c>
      <c r="D19" s="682">
        <f>Corte!AV74</f>
        <v>0</v>
      </c>
      <c r="E19" s="683">
        <f>Corte!AY74</f>
        <v>0</v>
      </c>
      <c r="F19" s="682" t="str">
        <f>Corte!AZ74</f>
        <v>-</v>
      </c>
      <c r="G19" s="681">
        <f>Corte!BC74</f>
        <v>0</v>
      </c>
      <c r="H19" s="682" t="str">
        <f>Corte!BD74</f>
        <v>-</v>
      </c>
      <c r="I19" s="683">
        <f>Corte!BG74</f>
        <v>0</v>
      </c>
      <c r="J19" s="682">
        <f>Corte!BH74</f>
        <v>0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614">
        <f>Corte!AV75</f>
        <v>-0.029999999999996696</v>
      </c>
      <c r="E20" s="585">
        <f>Corte!AY75</f>
        <v>0.049999999999999996</v>
      </c>
      <c r="F20" s="614" t="str">
        <f>Corte!AZ75</f>
        <v>-</v>
      </c>
      <c r="G20" s="583">
        <f>Corte!BC75</f>
        <v>0.049999999999999996</v>
      </c>
      <c r="H20" s="614" t="str">
        <f>Corte!BD75</f>
        <v>-</v>
      </c>
      <c r="I20" s="585">
        <f>Corte!BG75</f>
        <v>0.049999999999999996</v>
      </c>
      <c r="J20" s="614">
        <f>Corte!BH75</f>
        <v>-57.105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614">
        <f>Corte!AV76</f>
        <v>-0.014999999999998348</v>
      </c>
      <c r="E21" s="585">
        <f>Corte!AY76</f>
        <v>0.09999999999999999</v>
      </c>
      <c r="F21" s="614" t="str">
        <f>Corte!AZ76</f>
        <v>-</v>
      </c>
      <c r="G21" s="583">
        <f>Corte!BC76</f>
        <v>0.09999999999999999</v>
      </c>
      <c r="H21" s="614" t="str">
        <f>Corte!BD76</f>
        <v>-</v>
      </c>
      <c r="I21" s="585">
        <f>Corte!BG76</f>
        <v>0.09999999999999999</v>
      </c>
      <c r="J21" s="614">
        <f>Corte!BH76</f>
        <v>-57.105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614">
        <f>Corte!AV77</f>
        <v>-0.014999999999998348</v>
      </c>
      <c r="E22" s="585">
        <f>Corte!AY77</f>
        <v>0.19999999999999998</v>
      </c>
      <c r="F22" s="614" t="str">
        <f>Corte!AZ77</f>
        <v>-</v>
      </c>
      <c r="G22" s="583">
        <f>Corte!BC77</f>
        <v>0.19999999999999998</v>
      </c>
      <c r="H22" s="614" t="str">
        <f>Corte!BD77</f>
        <v>-</v>
      </c>
      <c r="I22" s="585">
        <f>Corte!BG77</f>
        <v>0.19999999999999998</v>
      </c>
      <c r="J22" s="614">
        <f>Corte!BH77</f>
        <v>-57.105</v>
      </c>
    </row>
    <row r="23" spans="1:10" s="397" customFormat="1" ht="12.75" customHeight="1">
      <c r="A23" s="581"/>
      <c r="B23" s="582"/>
      <c r="C23" s="583">
        <f>Corte!AU78</f>
        <v>0.3</v>
      </c>
      <c r="D23" s="614">
        <f>Corte!AV78</f>
        <v>-0.004999999999999449</v>
      </c>
      <c r="E23" s="585">
        <f>Corte!AY78</f>
        <v>0.3</v>
      </c>
      <c r="F23" s="614" t="str">
        <f>Corte!AZ78</f>
        <v>-</v>
      </c>
      <c r="G23" s="583">
        <f>Corte!BC78</f>
        <v>0.3</v>
      </c>
      <c r="H23" s="614" t="str">
        <f>Corte!BD78</f>
        <v>-</v>
      </c>
      <c r="I23" s="585">
        <f>Corte!BG78</f>
        <v>0.3</v>
      </c>
      <c r="J23" s="614">
        <f>Corte!BH78</f>
        <v>-57.105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614">
        <f>Corte!AV79</f>
        <v>0.014999999999998348</v>
      </c>
      <c r="E24" s="585">
        <f>Corte!AY79</f>
        <v>0.39999999999999997</v>
      </c>
      <c r="F24" s="614">
        <f>Corte!AZ79</f>
        <v>0.004999999999999449</v>
      </c>
      <c r="G24" s="583">
        <f>Corte!BC79</f>
        <v>0.39999999999999997</v>
      </c>
      <c r="H24" s="614">
        <f>Corte!BD79</f>
        <v>-0.004999999999999449</v>
      </c>
      <c r="I24" s="585">
        <f>Corte!BG79</f>
        <v>0.39999999999999997</v>
      </c>
      <c r="J24" s="614">
        <f>Corte!BH79</f>
        <v>-57.105</v>
      </c>
    </row>
    <row r="25" spans="1:10" s="397" customFormat="1" ht="12.75" customHeight="1">
      <c r="A25" s="581"/>
      <c r="B25" s="582"/>
      <c r="C25" s="583">
        <f>Corte!AU80</f>
        <v>0.5</v>
      </c>
      <c r="D25" s="614">
        <f>Corte!AV80</f>
        <v>0.044999999999995044</v>
      </c>
      <c r="E25" s="585">
        <f>Corte!AY80</f>
        <v>0.5</v>
      </c>
      <c r="F25" s="614">
        <f>Corte!AZ80</f>
        <v>0.009999999999998899</v>
      </c>
      <c r="G25" s="583">
        <f>Corte!BC80</f>
        <v>0.5</v>
      </c>
      <c r="H25" s="614">
        <f>Corte!BD80</f>
        <v>-0.024999999999997247</v>
      </c>
      <c r="I25" s="585">
        <f>Corte!BG80</f>
        <v>0.5</v>
      </c>
      <c r="J25" s="614">
        <f>Corte!BH80</f>
        <v>-57.105</v>
      </c>
    </row>
    <row r="26" spans="1:10" s="397" customFormat="1" ht="12.75" customHeight="1">
      <c r="A26" s="581"/>
      <c r="B26" s="582"/>
      <c r="C26" s="583">
        <f>Corte!AU81</f>
        <v>0.75</v>
      </c>
      <c r="D26" s="614">
        <f>Corte!AV81</f>
        <v>0.09500000000000064</v>
      </c>
      <c r="E26" s="585">
        <f>Corte!AY81</f>
        <v>0.75</v>
      </c>
      <c r="F26" s="614">
        <f>Corte!AZ81</f>
        <v>0.04999999999999449</v>
      </c>
      <c r="G26" s="583">
        <f>Corte!BC81</f>
        <v>0.75</v>
      </c>
      <c r="H26" s="614">
        <f>Corte!BD81</f>
        <v>-0.034999999999996145</v>
      </c>
      <c r="I26" s="585">
        <f>Corte!BG81</f>
        <v>0.75</v>
      </c>
      <c r="J26" s="614">
        <f>Corte!BH81</f>
        <v>-57.105</v>
      </c>
    </row>
    <row r="27" spans="1:10" s="397" customFormat="1" ht="12.75" customHeight="1">
      <c r="A27" s="581"/>
      <c r="B27" s="582"/>
      <c r="C27" s="583">
        <f>Corte!AU82</f>
        <v>1</v>
      </c>
      <c r="D27" s="614">
        <f>Corte!AV82</f>
        <v>0.17500000000000293</v>
      </c>
      <c r="E27" s="585">
        <f>Corte!AY82</f>
        <v>1</v>
      </c>
      <c r="F27" s="614">
        <f>Corte!AZ82</f>
        <v>0.10000000000000009</v>
      </c>
      <c r="G27" s="583">
        <f>Corte!BC82</f>
        <v>1</v>
      </c>
      <c r="H27" s="614">
        <f>Corte!BD82</f>
        <v>-0.009999999999998899</v>
      </c>
      <c r="I27" s="585">
        <f>Corte!BG82</f>
        <v>1</v>
      </c>
      <c r="J27" s="614">
        <f>Corte!BH82</f>
        <v>-57.105</v>
      </c>
    </row>
    <row r="28" spans="1:10" s="397" customFormat="1" ht="12.75" customHeight="1">
      <c r="A28" s="581"/>
      <c r="B28" s="582"/>
      <c r="C28" s="583">
        <f>Corte!AU83</f>
        <v>1.25</v>
      </c>
      <c r="D28" s="614">
        <f>Corte!AV83</f>
        <v>0.24999999999999467</v>
      </c>
      <c r="E28" s="585">
        <f>Corte!AY83</f>
        <v>1.25</v>
      </c>
      <c r="F28" s="614">
        <f>Corte!AZ83</f>
        <v>0.22499999999999742</v>
      </c>
      <c r="G28" s="583">
        <f>Corte!BC83</f>
        <v>1.25</v>
      </c>
      <c r="H28" s="614">
        <f>Corte!BD83</f>
        <v>0.055000000000005045</v>
      </c>
      <c r="I28" s="585">
        <f>Corte!BG83</f>
        <v>1.25</v>
      </c>
      <c r="J28" s="614">
        <f>Corte!BH83</f>
        <v>-57.105</v>
      </c>
    </row>
    <row r="29" spans="1:10" s="397" customFormat="1" ht="12.75" customHeight="1">
      <c r="A29" s="581"/>
      <c r="B29" s="582"/>
      <c r="C29" s="583">
        <f>Corte!AU84</f>
        <v>1.5</v>
      </c>
      <c r="D29" s="614">
        <f>Corte!AV84</f>
        <v>0.4349999999999965</v>
      </c>
      <c r="E29" s="585">
        <f>Corte!AY84</f>
        <v>1.5</v>
      </c>
      <c r="F29" s="614">
        <f>Corte!AZ84</f>
        <v>0.30999999999999917</v>
      </c>
      <c r="G29" s="583">
        <f>Corte!BC84</f>
        <v>1.5</v>
      </c>
      <c r="H29" s="614">
        <f>Corte!BD84</f>
        <v>0.12000000000000899</v>
      </c>
      <c r="I29" s="585">
        <f>Corte!BG84</f>
        <v>1.5</v>
      </c>
      <c r="J29" s="614">
        <f>Corte!BH84</f>
        <v>-57.105</v>
      </c>
    </row>
    <row r="30" spans="1:10" s="397" customFormat="1" ht="12.75" customHeight="1">
      <c r="A30" s="581"/>
      <c r="B30" s="582"/>
      <c r="C30" s="583">
        <f>Corte!AU85</f>
        <v>1.75</v>
      </c>
      <c r="D30" s="614">
        <f>Corte!AV85</f>
        <v>0.5249999999999977</v>
      </c>
      <c r="E30" s="585">
        <f>Corte!AY85</f>
        <v>1.75</v>
      </c>
      <c r="F30" s="614">
        <f>Corte!AZ85</f>
        <v>0.4449999999999954</v>
      </c>
      <c r="G30" s="583">
        <f>Corte!BC85</f>
        <v>1.75</v>
      </c>
      <c r="H30" s="614">
        <f>Corte!BD85</f>
        <v>0.23000000000000798</v>
      </c>
      <c r="I30" s="585">
        <f>Corte!BG85</f>
        <v>1.75</v>
      </c>
      <c r="J30" s="614">
        <f>Corte!BH85</f>
        <v>-57.105</v>
      </c>
    </row>
    <row r="31" spans="1:10" s="397" customFormat="1" ht="12.75" customHeight="1">
      <c r="A31" s="581"/>
      <c r="B31" s="582"/>
      <c r="C31" s="583">
        <f>Corte!AU86</f>
        <v>2</v>
      </c>
      <c r="D31" s="614">
        <f>Corte!AV86</f>
        <v>0.6950000000000012</v>
      </c>
      <c r="E31" s="585">
        <f>Corte!AY86</f>
        <v>2</v>
      </c>
      <c r="F31" s="614">
        <f>Corte!AZ86</f>
        <v>0.6249999999999978</v>
      </c>
      <c r="G31" s="583">
        <f>Corte!BC86</f>
        <v>2</v>
      </c>
      <c r="H31" s="614">
        <f>Corte!BD86</f>
        <v>0.3550000000000053</v>
      </c>
      <c r="I31" s="585">
        <f>Corte!BG86</f>
        <v>2</v>
      </c>
      <c r="J31" s="614">
        <f>Corte!BH86</f>
        <v>-57.105</v>
      </c>
    </row>
    <row r="32" spans="1:10" s="397" customFormat="1" ht="12.75" customHeight="1">
      <c r="A32" s="581"/>
      <c r="B32" s="582"/>
      <c r="C32" s="583">
        <f>Corte!AU87</f>
        <v>2.5</v>
      </c>
      <c r="D32" s="614">
        <f>Corte!AV87</f>
        <v>0.9149999999999991</v>
      </c>
      <c r="E32" s="585">
        <f>Corte!AY87</f>
        <v>2.5</v>
      </c>
      <c r="F32" s="614">
        <f>Corte!AZ87</f>
        <v>1.0149999999999992</v>
      </c>
      <c r="G32" s="583">
        <f>Corte!BC87</f>
        <v>2.5</v>
      </c>
      <c r="H32" s="614">
        <f>Corte!BD87</f>
        <v>0.5650000000000044</v>
      </c>
      <c r="I32" s="585">
        <f>Corte!BG87</f>
        <v>2.5</v>
      </c>
      <c r="J32" s="614">
        <f>Corte!BH87</f>
        <v>-57.105</v>
      </c>
    </row>
    <row r="33" spans="1:10" s="397" customFormat="1" ht="12.75" customHeight="1">
      <c r="A33" s="581"/>
      <c r="B33" s="582"/>
      <c r="C33" s="583">
        <f>Corte!AU88</f>
        <v>3</v>
      </c>
      <c r="D33" s="614">
        <f>Corte!AV88</f>
        <v>1.649999999999996</v>
      </c>
      <c r="E33" s="585">
        <f>Corte!AY88</f>
        <v>3</v>
      </c>
      <c r="F33" s="614">
        <f>Corte!AZ88</f>
        <v>1.5599999999999947</v>
      </c>
      <c r="G33" s="583">
        <f>Corte!BC88</f>
        <v>3</v>
      </c>
      <c r="H33" s="614">
        <f>Corte!BD88</f>
        <v>0.8750000000000036</v>
      </c>
      <c r="I33" s="585">
        <f>Corte!BG88</f>
        <v>3</v>
      </c>
      <c r="J33" s="614">
        <f>Corte!BH88</f>
        <v>-57.105</v>
      </c>
    </row>
    <row r="34" spans="1:10" s="397" customFormat="1" ht="12.75" customHeight="1">
      <c r="A34" s="581"/>
      <c r="B34" s="582"/>
      <c r="C34" s="583">
        <f>Corte!AU89</f>
        <v>3.5</v>
      </c>
      <c r="D34" s="614">
        <f>Corte!AV89</f>
        <v>2.069999999999994</v>
      </c>
      <c r="E34" s="585">
        <f>Corte!AY89</f>
        <v>3.5</v>
      </c>
      <c r="F34" s="614">
        <f>Corte!AZ89</f>
        <v>1.969999999999994</v>
      </c>
      <c r="G34" s="583">
        <f>Corte!BC89</f>
        <v>3.5</v>
      </c>
      <c r="H34" s="614">
        <f>Corte!BD89</f>
        <v>1.1900000000000022</v>
      </c>
      <c r="I34" s="585">
        <f>Corte!BG89</f>
        <v>3.5</v>
      </c>
      <c r="J34" s="614">
        <f>Corte!BH89</f>
        <v>-57.105</v>
      </c>
    </row>
    <row r="35" spans="1:10" s="397" customFormat="1" ht="12.75" customHeight="1">
      <c r="A35" s="581"/>
      <c r="B35" s="582"/>
      <c r="C35" s="583">
        <f>Corte!AU90</f>
        <v>4</v>
      </c>
      <c r="D35" s="614">
        <f>Corte!AV90</f>
        <v>2.3950000000000027</v>
      </c>
      <c r="E35" s="585">
        <f>Corte!AY90</f>
        <v>4</v>
      </c>
      <c r="F35" s="614">
        <f>Corte!AZ90</f>
        <v>2.1050000000000013</v>
      </c>
      <c r="G35" s="583">
        <f>Corte!BC90</f>
        <v>4</v>
      </c>
      <c r="H35" s="614">
        <f>Corte!BD90</f>
        <v>1.5000000000000013</v>
      </c>
      <c r="I35" s="585">
        <f>Corte!BG90</f>
        <v>4</v>
      </c>
      <c r="J35" s="614">
        <f>Corte!BH90</f>
        <v>-57.105</v>
      </c>
    </row>
    <row r="36" spans="1:10" s="397" customFormat="1" ht="12.75" customHeight="1">
      <c r="A36" s="581"/>
      <c r="B36" s="582"/>
      <c r="C36" s="583">
        <f>Corte!AU91</f>
        <v>4.5</v>
      </c>
      <c r="D36" s="614">
        <f>Corte!AV91</f>
        <v>2.5799999999999934</v>
      </c>
      <c r="E36" s="585">
        <f>Corte!AY91</f>
        <v>4.5</v>
      </c>
      <c r="F36" s="614">
        <f>Corte!AZ91</f>
        <v>2.2499999999999964</v>
      </c>
      <c r="G36" s="583">
        <f>Corte!BC91</f>
        <v>4.5</v>
      </c>
      <c r="H36" s="614">
        <f>Corte!BD91</f>
        <v>1.815</v>
      </c>
      <c r="I36" s="585">
        <f>Corte!BG91</f>
        <v>4.5</v>
      </c>
      <c r="J36" s="614">
        <f>Corte!BH91</f>
        <v>-57.105</v>
      </c>
    </row>
    <row r="37" spans="1:10" s="397" customFormat="1" ht="12.75" customHeight="1">
      <c r="A37" s="581"/>
      <c r="B37" s="582"/>
      <c r="C37" s="583">
        <f>Corte!AU92</f>
        <v>5</v>
      </c>
      <c r="D37" s="614">
        <f>Corte!AV92</f>
        <v>2.685000000000004</v>
      </c>
      <c r="E37" s="585">
        <f>Corte!AY92</f>
        <v>5</v>
      </c>
      <c r="F37" s="614">
        <f>Corte!AZ92</f>
        <v>2.364999999999995</v>
      </c>
      <c r="G37" s="583">
        <f>Corte!BC92</f>
        <v>5</v>
      </c>
      <c r="H37" s="614">
        <f>Corte!BD92</f>
        <v>2.070000000000005</v>
      </c>
      <c r="I37" s="585">
        <f>Corte!BG92</f>
        <v>5</v>
      </c>
      <c r="J37" s="614">
        <f>Corte!BH92</f>
        <v>-57.105</v>
      </c>
    </row>
    <row r="38" spans="1:10" s="397" customFormat="1" ht="12.75" customHeight="1">
      <c r="A38" s="581"/>
      <c r="B38" s="582"/>
      <c r="C38" s="583">
        <f>Corte!AU93</f>
        <v>6</v>
      </c>
      <c r="D38" s="614">
        <f>Corte!AV93</f>
        <v>2.8449999999999975</v>
      </c>
      <c r="E38" s="585">
        <f>Corte!AY93</f>
        <v>6</v>
      </c>
      <c r="F38" s="614">
        <f>Corte!AZ93</f>
        <v>2.574999999999994</v>
      </c>
      <c r="G38" s="583">
        <f>Corte!BC93</f>
        <v>6</v>
      </c>
      <c r="H38" s="614">
        <f>Corte!BD93</f>
        <v>2.275000000000005</v>
      </c>
      <c r="I38" s="585">
        <f>Corte!BG93</f>
        <v>6</v>
      </c>
      <c r="J38" s="614">
        <f>Corte!BH93</f>
        <v>-57.105</v>
      </c>
    </row>
    <row r="39" spans="1:10" s="397" customFormat="1" ht="12.75" customHeight="1">
      <c r="A39" s="581"/>
      <c r="B39" s="582"/>
      <c r="C39" s="583">
        <f>Corte!AU94</f>
        <v>7</v>
      </c>
      <c r="D39" s="614">
        <f>Corte!AV94</f>
        <v>3.0299999999999994</v>
      </c>
      <c r="E39" s="585">
        <f>Corte!AY94</f>
        <v>7</v>
      </c>
      <c r="F39" s="614">
        <f>Corte!AZ94</f>
        <v>2.7900000000000036</v>
      </c>
      <c r="G39" s="583">
        <f>Corte!BC94</f>
        <v>7</v>
      </c>
      <c r="H39" s="614">
        <f>Corte!BD94</f>
        <v>2.3500000000000076</v>
      </c>
      <c r="I39" s="585">
        <f>Corte!BG94</f>
        <v>7</v>
      </c>
      <c r="J39" s="614">
        <f>Corte!BH94</f>
        <v>-57.105</v>
      </c>
    </row>
    <row r="40" spans="1:10" s="397" customFormat="1" ht="12.75" customHeight="1">
      <c r="A40" s="581"/>
      <c r="B40" s="582"/>
      <c r="C40" s="583">
        <f>Corte!AU95</f>
        <v>8</v>
      </c>
      <c r="D40" s="614">
        <f>Corte!AV95</f>
        <v>3.2599999999999962</v>
      </c>
      <c r="E40" s="585">
        <f>Corte!AY95</f>
        <v>8</v>
      </c>
      <c r="F40" s="614">
        <f>Corte!AZ95</f>
        <v>2.8749999999999942</v>
      </c>
      <c r="G40" s="583">
        <f>Corte!BC95</f>
        <v>8</v>
      </c>
      <c r="H40" s="614">
        <f>Corte!BD95</f>
        <v>2.4050000000000016</v>
      </c>
      <c r="I40" s="585">
        <f>Corte!BG95</f>
        <v>8</v>
      </c>
      <c r="J40" s="614">
        <f>Corte!BH95</f>
        <v>-57.105</v>
      </c>
    </row>
    <row r="41" spans="1:10" s="397" customFormat="1" ht="12.75" customHeight="1">
      <c r="A41" s="581"/>
      <c r="B41" s="582"/>
      <c r="C41" s="583">
        <f>Corte!AU96</f>
        <v>9</v>
      </c>
      <c r="D41" s="614">
        <f>Corte!AV96</f>
        <v>3.5699999999999954</v>
      </c>
      <c r="E41" s="585">
        <f>Corte!AY96</f>
        <v>9</v>
      </c>
      <c r="F41" s="614">
        <f>Corte!AZ96</f>
        <v>3.1850000000000045</v>
      </c>
      <c r="G41" s="583">
        <f>Corte!BC96</f>
        <v>9</v>
      </c>
      <c r="H41" s="614">
        <f>Corte!BD96</f>
        <v>2.5550000000000073</v>
      </c>
      <c r="I41" s="585">
        <f>Corte!BG96</f>
        <v>9</v>
      </c>
      <c r="J41" s="614">
        <f>Corte!BH96</f>
        <v>-57.105</v>
      </c>
    </row>
    <row r="42" spans="1:10" s="397" customFormat="1" ht="12.75" customHeight="1">
      <c r="A42" s="581"/>
      <c r="B42" s="582"/>
      <c r="C42" s="583">
        <f>Corte!AU97</f>
        <v>10</v>
      </c>
      <c r="D42" s="614">
        <f>Corte!AV97</f>
        <v>3.849999999999998</v>
      </c>
      <c r="E42" s="585">
        <f>Corte!AY97</f>
        <v>10</v>
      </c>
      <c r="F42" s="614">
        <f>Corte!AZ97</f>
        <v>3.2499999999999973</v>
      </c>
      <c r="G42" s="583">
        <f>Corte!BC97</f>
        <v>10</v>
      </c>
      <c r="H42" s="614">
        <f>Corte!BD97</f>
        <v>2.6900000000000035</v>
      </c>
      <c r="I42" s="585">
        <f>Corte!BG97</f>
        <v>10</v>
      </c>
      <c r="J42" s="614">
        <f>Corte!BH97</f>
        <v>-57.105</v>
      </c>
    </row>
    <row r="43" spans="1:10" s="397" customFormat="1" ht="12.75" customHeight="1">
      <c r="A43" s="581"/>
      <c r="B43" s="582"/>
      <c r="C43" s="583">
        <f>Corte!AU98</f>
        <v>11</v>
      </c>
      <c r="D43" s="614">
        <f>Corte!AV98</f>
        <v>4.069999999999996</v>
      </c>
      <c r="E43" s="585">
        <f>Corte!AY98</f>
        <v>11</v>
      </c>
      <c r="F43" s="614">
        <f>Corte!AZ98</f>
        <v>3.2649999999999957</v>
      </c>
      <c r="G43" s="583">
        <f>Corte!BC98</f>
        <v>11</v>
      </c>
      <c r="H43" s="614">
        <f>Corte!BD98</f>
        <v>2.825000000000011</v>
      </c>
      <c r="I43" s="585">
        <f>Corte!BG98</f>
        <v>11</v>
      </c>
      <c r="J43" s="614">
        <f>Corte!BH98</f>
        <v>-57.105</v>
      </c>
    </row>
    <row r="44" spans="1:10" s="397" customFormat="1" ht="12.75" customHeight="1">
      <c r="A44" s="581"/>
      <c r="B44" s="582"/>
      <c r="C44" s="583">
        <f>Corte!AU99</f>
        <v>12</v>
      </c>
      <c r="D44" s="614">
        <f>Corte!AV99</f>
        <v>3.9449999999999985</v>
      </c>
      <c r="E44" s="585">
        <f>Corte!AY99</f>
        <v>12</v>
      </c>
      <c r="F44" s="614">
        <f>Corte!AZ99</f>
        <v>3.3050000000000024</v>
      </c>
      <c r="G44" s="583">
        <f>Corte!BC99</f>
        <v>12</v>
      </c>
      <c r="H44" s="614">
        <f>Corte!BD99</f>
        <v>2.925</v>
      </c>
      <c r="I44" s="585">
        <f>Corte!BG99</f>
        <v>12</v>
      </c>
      <c r="J44" s="614">
        <f>Corte!BH99</f>
        <v>-57.105</v>
      </c>
    </row>
    <row r="45" spans="1:10" s="397" customFormat="1" ht="12.75" customHeight="1">
      <c r="A45" s="581"/>
      <c r="B45" s="582"/>
      <c r="C45" s="583">
        <f>Corte!AU100</f>
        <v>13</v>
      </c>
      <c r="D45" s="614">
        <f>Corte!AV100</f>
        <v>3.7799999999999945</v>
      </c>
      <c r="E45" s="585">
        <f>Corte!AY100</f>
        <v>13</v>
      </c>
      <c r="F45" s="614">
        <f>Corte!AZ100</f>
        <v>3.3399999999999985</v>
      </c>
      <c r="G45" s="583">
        <f>Corte!BC100</f>
        <v>13</v>
      </c>
      <c r="H45" s="614">
        <f>Corte!BD100</f>
        <v>3.0000000000000027</v>
      </c>
      <c r="I45" s="585">
        <f>Corte!BG100</f>
        <v>13</v>
      </c>
      <c r="J45" s="614">
        <f>Corte!BH100</f>
        <v>-57.105</v>
      </c>
    </row>
    <row r="46" spans="1:10" s="397" customFormat="1" ht="12.75" customHeight="1">
      <c r="A46" s="581"/>
      <c r="B46" s="582"/>
      <c r="C46" s="583">
        <f>Corte!AU101</f>
        <v>14</v>
      </c>
      <c r="D46" s="614">
        <f>Corte!AV101</f>
        <v>3.63</v>
      </c>
      <c r="E46" s="585">
        <f>Corte!AY101</f>
        <v>14</v>
      </c>
      <c r="F46" s="614">
        <f>Corte!AZ101</f>
        <v>3.3499999999999974</v>
      </c>
      <c r="G46" s="583">
        <f>Corte!BC101</f>
        <v>14</v>
      </c>
      <c r="H46" s="614">
        <f>Corte!BD101</f>
        <v>3.0500000000000083</v>
      </c>
      <c r="I46" s="585">
        <f>Corte!BG101</f>
        <v>14</v>
      </c>
      <c r="J46" s="614">
        <f>Corte!BH101</f>
        <v>-57.105</v>
      </c>
    </row>
    <row r="47" spans="1:10" s="397" customFormat="1" ht="12.75" customHeight="1">
      <c r="A47" s="581"/>
      <c r="B47" s="582"/>
      <c r="C47" s="583">
        <f>Corte!AU102</f>
        <v>15</v>
      </c>
      <c r="D47" s="614">
        <f>Corte!AV102</f>
        <v>3.500000000000003</v>
      </c>
      <c r="E47" s="585">
        <f>Corte!AY102</f>
        <v>15</v>
      </c>
      <c r="F47" s="614">
        <f>Corte!AZ102</f>
        <v>3.3649999999999958</v>
      </c>
      <c r="G47" s="583">
        <f>Corte!BC102</f>
        <v>15</v>
      </c>
      <c r="H47" s="614">
        <f>Corte!BD102</f>
        <v>3.094000000000008</v>
      </c>
      <c r="I47" s="585">
        <f>Corte!BG102</f>
        <v>15</v>
      </c>
      <c r="J47" s="614">
        <f>Corte!BH102</f>
        <v>-57.105</v>
      </c>
    </row>
    <row r="48" spans="1:10" s="397" customFormat="1" ht="12.75" customHeight="1">
      <c r="A48" s="581"/>
      <c r="B48" s="582"/>
      <c r="C48" s="583">
        <f>Corte!AU103</f>
        <v>16</v>
      </c>
      <c r="D48" s="614">
        <f>Corte!AV103</f>
        <v>3.4150000000000014</v>
      </c>
      <c r="E48" s="585">
        <f>Corte!AY103</f>
        <v>16</v>
      </c>
      <c r="F48" s="614">
        <f>Corte!AZ103</f>
        <v>3.400000000000003</v>
      </c>
      <c r="G48" s="583">
        <f>Corte!BC103</f>
        <v>16</v>
      </c>
      <c r="H48" s="614">
        <f>Corte!BD103</f>
        <v>3.105000000000002</v>
      </c>
      <c r="I48" s="585">
        <f>Corte!BG103</f>
        <v>16</v>
      </c>
      <c r="J48" s="614">
        <f>Corte!BH103</f>
        <v>-57.105</v>
      </c>
    </row>
    <row r="49" spans="1:10" s="397" customFormat="1" ht="12.75" customHeight="1">
      <c r="A49" s="581"/>
      <c r="B49" s="582"/>
      <c r="C49" s="583">
        <f>Corte!AU104</f>
        <v>17</v>
      </c>
      <c r="D49" s="614">
        <f>Corte!AV104</f>
        <v>3.379999999999994</v>
      </c>
      <c r="E49" s="585">
        <f>Corte!AY104</f>
        <v>17</v>
      </c>
      <c r="F49" s="614">
        <f>Corte!AZ104</f>
        <v>3.454999999999997</v>
      </c>
      <c r="G49" s="583">
        <f>Corte!BC104</f>
        <v>17</v>
      </c>
      <c r="H49" s="614">
        <f>Corte!BD104</f>
        <v>3.1400000000000095</v>
      </c>
      <c r="I49" s="585">
        <f>Corte!BG104</f>
        <v>17</v>
      </c>
      <c r="J49" s="614">
        <f>Corte!BH104</f>
        <v>-57.105</v>
      </c>
    </row>
    <row r="50" spans="1:10" s="397" customFormat="1" ht="12.75" customHeight="1">
      <c r="A50" s="581"/>
      <c r="B50" s="582"/>
      <c r="C50" s="583">
        <f>Corte!AU105</f>
        <v>18</v>
      </c>
      <c r="D50" s="614">
        <f>Corte!AV105</f>
        <v>3.3599999999999963</v>
      </c>
      <c r="E50" s="585">
        <f>Corte!AY105</f>
        <v>18</v>
      </c>
      <c r="F50" s="614">
        <f>Corte!AZ105</f>
        <v>3.5050000000000026</v>
      </c>
      <c r="G50" s="583">
        <f>Corte!BC105</f>
        <v>18</v>
      </c>
      <c r="H50" s="614">
        <f>Corte!BD105</f>
        <v>3.145000000000009</v>
      </c>
      <c r="I50" s="585">
        <f>Corte!BG105</f>
        <v>18</v>
      </c>
      <c r="J50" s="614">
        <f>Corte!BH105</f>
        <v>-57.105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614">
        <f>Corte!AV106</f>
        <v>3.3499999999999974</v>
      </c>
      <c r="E51" s="585">
        <f>Corte!AY106</f>
        <v>18.999999999999996</v>
      </c>
      <c r="F51" s="614">
        <f>Corte!AZ106</f>
        <v>3.5499999999999976</v>
      </c>
      <c r="G51" s="583">
        <f>Corte!BC106</f>
        <v>18.999999999999996</v>
      </c>
      <c r="H51" s="614">
        <f>Corte!BD106</f>
        <v>3.1400000000000095</v>
      </c>
      <c r="I51" s="585">
        <f>Corte!BG106</f>
        <v>18.999999999999996</v>
      </c>
      <c r="J51" s="614">
        <f>Corte!BH106</f>
        <v>-57.105</v>
      </c>
    </row>
    <row r="52" spans="1:10" s="397" customFormat="1" ht="12.75" customHeight="1" thickBot="1">
      <c r="A52" s="581"/>
      <c r="B52" s="582"/>
      <c r="C52" s="586">
        <f>Corte!AU107</f>
        <v>20</v>
      </c>
      <c r="D52" s="665">
        <f>Corte!AV107</f>
        <v>3.3599999999999963</v>
      </c>
      <c r="E52" s="588">
        <f>Corte!AY107</f>
        <v>20</v>
      </c>
      <c r="F52" s="665">
        <f>Corte!AZ107</f>
        <v>3.6349999999999993</v>
      </c>
      <c r="G52" s="586">
        <f>Corte!BC107</f>
        <v>20</v>
      </c>
      <c r="H52" s="665">
        <f>Corte!BD107</f>
        <v>3.105000000000002</v>
      </c>
      <c r="I52" s="588">
        <f>Corte!BG107</f>
        <v>20</v>
      </c>
      <c r="J52" s="665">
        <f>Corte!BH107</f>
        <v>-57.105</v>
      </c>
    </row>
    <row r="53" s="397" customFormat="1" ht="12.75" customHeight="1"/>
    <row r="54" spans="2:10" s="95" customFormat="1" ht="12.75" customHeight="1">
      <c r="B54" s="96"/>
      <c r="C54" s="429"/>
      <c r="D54" s="431"/>
      <c r="E54" s="429"/>
      <c r="F54" s="431"/>
      <c r="G54" s="429"/>
      <c r="H54" s="431"/>
      <c r="I54" s="429"/>
      <c r="J54" s="431"/>
    </row>
    <row r="55" s="397" customFormat="1" ht="12.75" customHeight="1"/>
    <row r="56" spans="3:6" s="95" customFormat="1" ht="12.75" customHeight="1">
      <c r="C56" s="402"/>
      <c r="D56" s="402"/>
      <c r="E56" s="402"/>
      <c r="F56" s="402"/>
    </row>
    <row r="57" spans="2:6" s="95" customFormat="1" ht="12.75" customHeight="1">
      <c r="B57" s="96"/>
      <c r="D57" s="286"/>
      <c r="F57" s="286"/>
    </row>
    <row r="58" spans="2:6" s="95" customFormat="1" ht="12.75" customHeight="1">
      <c r="B58" s="96"/>
      <c r="D58" s="286"/>
      <c r="F58" s="286"/>
    </row>
    <row r="59" s="95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  <row r="74" s="397" customFormat="1" ht="12.75" customHeight="1"/>
    <row r="75" s="397" customFormat="1" ht="12.75" customHeight="1"/>
  </sheetData>
  <sheetProtection password="C8FD" sheet="1" objects="1" scenarios="1"/>
  <printOptions/>
  <pageMargins left="0.984251968503937" right="0.1968503937007874" top="1.4960629921259843" bottom="0.7874015748031497" header="0" footer="0"/>
  <pageSetup blackAndWhite="1" firstPageNumber="1" useFirstPageNumber="1" fitToHeight="1" fitToWidth="1" horizontalDpi="240" verticalDpi="24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P54"/>
  <sheetViews>
    <sheetView zoomScalePageLayoutView="0" workbookViewId="0" topLeftCell="A16">
      <selection activeCell="E11" sqref="E11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P54"/>
  <sheetViews>
    <sheetView zoomScalePageLayoutView="0" workbookViewId="0" topLeftCell="A13">
      <selection activeCell="H9" sqref="H9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45"/>
  <sheetViews>
    <sheetView zoomScalePageLayoutView="0" workbookViewId="0" topLeftCell="A23">
      <selection activeCell="C12" sqref="C12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Corte!A109</f>
        <v>PARAMETROS DE RESISTENCIA</v>
      </c>
      <c r="B15" s="606"/>
      <c r="C15" s="606"/>
      <c r="D15" s="606"/>
      <c r="E15" s="606"/>
      <c r="F15" s="606"/>
      <c r="G15" s="606"/>
      <c r="H15" s="606"/>
      <c r="I15" s="105"/>
      <c r="J15" s="105"/>
      <c r="K15" s="105"/>
      <c r="L15" s="105"/>
      <c r="M15" s="105"/>
      <c r="N15" s="105"/>
      <c r="O15" s="105"/>
    </row>
    <row r="16" spans="9:32" s="103" customFormat="1" ht="12.75" customHeight="1"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V16" s="105"/>
      <c r="W16" s="105"/>
      <c r="AE16" s="105"/>
      <c r="AF16" s="105"/>
    </row>
    <row r="17" spans="9:32" s="103" customFormat="1" ht="12.75" customHeight="1"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V17" s="105"/>
      <c r="W17" s="105"/>
      <c r="AE17" s="105"/>
      <c r="AF17" s="105"/>
    </row>
    <row r="18" spans="9:32" s="103" customFormat="1" ht="12.75" customHeight="1"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V18" s="105"/>
      <c r="W18" s="105"/>
      <c r="AE18" s="105"/>
      <c r="AF18" s="105"/>
    </row>
    <row r="19" spans="9:32" s="103" customFormat="1" ht="12.75" customHeight="1"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V19" s="105"/>
      <c r="W19" s="105"/>
      <c r="AE19" s="105"/>
      <c r="AF19" s="105"/>
    </row>
    <row r="20" spans="9:32" s="103" customFormat="1" ht="12.75" customHeight="1"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V20" s="105"/>
      <c r="W20" s="105"/>
      <c r="AE20" s="105"/>
      <c r="AF20" s="105"/>
    </row>
    <row r="21" spans="9:32" s="103" customFormat="1" ht="12.75" customHeight="1"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V21" s="105"/>
      <c r="W21" s="105"/>
      <c r="AE21" s="105"/>
      <c r="AF21" s="105"/>
    </row>
    <row r="22" spans="9:32" s="103" customFormat="1" ht="12.75" customHeight="1"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V22" s="105"/>
      <c r="W22" s="105"/>
      <c r="AE22" s="105"/>
      <c r="AF22" s="105"/>
    </row>
    <row r="23" spans="9:3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V23" s="105"/>
      <c r="W23" s="105"/>
      <c r="AE23" s="105"/>
      <c r="AF23" s="105"/>
    </row>
    <row r="24" spans="9:3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V24" s="105"/>
      <c r="W24" s="105"/>
      <c r="AE24" s="105"/>
      <c r="AF24" s="105"/>
    </row>
    <row r="25" spans="9:3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V25" s="105"/>
      <c r="W25" s="105"/>
      <c r="AE25" s="105"/>
      <c r="AF25" s="105"/>
    </row>
    <row r="26" spans="9:3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V26" s="105"/>
      <c r="W26" s="105"/>
      <c r="AE26" s="105"/>
      <c r="AF26" s="105"/>
    </row>
    <row r="27" spans="9:3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V27" s="105"/>
      <c r="W27" s="105"/>
      <c r="AE27" s="105"/>
      <c r="AF27" s="105"/>
    </row>
    <row r="28" spans="9:3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V28" s="105"/>
      <c r="W28" s="105"/>
      <c r="AE28" s="105"/>
      <c r="AF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105"/>
      <c r="W31" s="105"/>
      <c r="AE31" s="105"/>
      <c r="AF31" s="105"/>
    </row>
    <row r="32" spans="3:32" s="103" customFormat="1" ht="12.75" customHeight="1">
      <c r="C32" s="105"/>
      <c r="D32" s="105"/>
      <c r="E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105"/>
      <c r="W32" s="105"/>
      <c r="AE32" s="105"/>
      <c r="AF32" s="105"/>
    </row>
    <row r="33" spans="2:32" s="103" customFormat="1" ht="12.75" customHeight="1">
      <c r="B33" s="105"/>
      <c r="C33" s="105"/>
      <c r="D33" s="105"/>
      <c r="E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105"/>
      <c r="W33" s="105"/>
      <c r="AE33" s="105"/>
      <c r="AF33" s="105"/>
    </row>
    <row r="34" spans="2:32" s="103" customFormat="1" ht="12.75" customHeight="1">
      <c r="B34" s="105"/>
      <c r="C34" s="105"/>
      <c r="D34" s="105"/>
      <c r="E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105"/>
      <c r="W34" s="105"/>
      <c r="AE34" s="105"/>
      <c r="AF34" s="105"/>
    </row>
    <row r="35" spans="2:32" s="103" customFormat="1" ht="12.75" customHeight="1">
      <c r="B35" s="105"/>
      <c r="C35" s="105"/>
      <c r="D35" s="105"/>
      <c r="E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105"/>
      <c r="W35" s="105"/>
      <c r="AE35" s="105"/>
      <c r="AF35" s="105"/>
    </row>
    <row r="36" spans="3:32" s="103" customFormat="1" ht="12.75" customHeight="1">
      <c r="C36" s="105"/>
      <c r="D36" s="105"/>
      <c r="E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V36" s="105"/>
      <c r="W36" s="105"/>
      <c r="AE36" s="105"/>
      <c r="AF36" s="105"/>
    </row>
    <row r="37" ht="12.75" customHeight="1">
      <c r="T37" s="103"/>
    </row>
    <row r="38" ht="12.75" customHeight="1">
      <c r="T38" s="103"/>
    </row>
    <row r="39" ht="12.75" customHeight="1">
      <c r="T39" s="103"/>
    </row>
    <row r="40" ht="12.75" customHeight="1">
      <c r="T40" s="103"/>
    </row>
    <row r="41" spans="17:20" ht="12.75" customHeight="1">
      <c r="Q41" s="103"/>
      <c r="R41" s="103"/>
      <c r="S41" s="103"/>
      <c r="T41" s="103"/>
    </row>
    <row r="42" spans="9:32" ht="12.75" customHeight="1">
      <c r="I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V42" s="103"/>
      <c r="W42" s="103"/>
      <c r="AE42" s="103"/>
      <c r="AF42" s="103"/>
    </row>
    <row r="43" ht="12.75" customHeight="1" thickBot="1">
      <c r="J43" s="103"/>
    </row>
    <row r="44" spans="5:8" ht="12.75" customHeight="1" thickBot="1">
      <c r="E44" s="604" t="s">
        <v>144</v>
      </c>
      <c r="F44" s="722"/>
      <c r="G44" s="605" t="s">
        <v>31</v>
      </c>
      <c r="H44" s="717">
        <f>Corte!AN112</f>
        <v>0.36</v>
      </c>
    </row>
    <row r="45" spans="5:8" ht="12.75" customHeight="1" thickBot="1">
      <c r="E45" s="421" t="s">
        <v>150</v>
      </c>
      <c r="F45" s="417"/>
      <c r="G45" s="422" t="s">
        <v>151</v>
      </c>
      <c r="H45" s="717">
        <f>Corte!AN113</f>
        <v>38.131913675601716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C8FD" sheet="1" objects="1" scenarios="1"/>
  <printOptions/>
  <pageMargins left="1.1811023622047245" right="0.3937007874015748" top="1.299212598425197" bottom="0.7874015748031497" header="0" footer="0"/>
  <pageSetup blackAndWhite="1"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laboratorio suelos</dc:title>
  <dc:subject>RESISTENCIA CORTANTE</dc:subject>
  <dc:creator>OSCAR DONAYRE C.</dc:creator>
  <cp:keywords/>
  <dc:description/>
  <cp:lastModifiedBy>JORGE MOSTAJO</cp:lastModifiedBy>
  <cp:lastPrinted>2004-01-06T20:15:22Z</cp:lastPrinted>
  <dcterms:created xsi:type="dcterms:W3CDTF">2000-09-25T00:55:30Z</dcterms:created>
  <dcterms:modified xsi:type="dcterms:W3CDTF">2009-06-17T01:53:16Z</dcterms:modified>
  <cp:category/>
  <cp:version/>
  <cp:contentType/>
  <cp:contentStatus/>
</cp:coreProperties>
</file>