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105" windowWidth="9660" windowHeight="6675" tabRatio="595" firstSheet="1" activeTab="4"/>
  </bookViews>
  <sheets>
    <sheet name="DATOS" sheetId="1" r:id="rId1"/>
    <sheet name="GRANULOM" sheetId="2" r:id="rId2"/>
    <sheet name="W%, P.ESPEC, P.ESP.RELAT" sheetId="3" r:id="rId3"/>
    <sheet name="LIMITES" sheetId="4" r:id="rId4"/>
    <sheet name="RESUMEN" sheetId="5" r:id="rId5"/>
    <sheet name="SUCS" sheetId="6" r:id="rId6"/>
  </sheets>
  <definedNames>
    <definedName name="CC">'SUCS'!$L$6</definedName>
    <definedName name="CU">'SUCS'!$L$5</definedName>
    <definedName name="GHJ">#REF!</definedName>
    <definedName name="IP">'SUCS'!$L$4</definedName>
    <definedName name="Ll">'SUCS'!$L$3</definedName>
    <definedName name="N_10">'SUCS'!$C$5</definedName>
    <definedName name="N_200">'SUCS'!$C$3</definedName>
    <definedName name="N_40">'SUCS'!$C$4</definedName>
  </definedNames>
  <calcPr fullCalcOnLoad="1"/>
</workbook>
</file>

<file path=xl/sharedStrings.xml><?xml version="1.0" encoding="utf-8"?>
<sst xmlns="http://schemas.openxmlformats.org/spreadsheetml/2006/main" count="371" uniqueCount="225">
  <si>
    <t>DATOS GENERALES</t>
  </si>
  <si>
    <t>INFORME</t>
  </si>
  <si>
    <t>CODIGO</t>
  </si>
  <si>
    <t xml:space="preserve">PROYECTO     </t>
  </si>
  <si>
    <t xml:space="preserve">SOLICITANTE </t>
  </si>
  <si>
    <t>UBICACION</t>
  </si>
  <si>
    <t>FECHA</t>
  </si>
  <si>
    <t>EXPLORACION GEOTECNICA</t>
  </si>
  <si>
    <t>TIPO DE EXPLORACION</t>
  </si>
  <si>
    <t>No  DE EXPLORACION</t>
  </si>
  <si>
    <t>No DE MUESTRA</t>
  </si>
  <si>
    <t>PROFUNDIDAD DEL NIVEL FREATICO</t>
  </si>
  <si>
    <t>(m) :</t>
  </si>
  <si>
    <t xml:space="preserve">PROFUNDIDAD DEL ESTRATO         </t>
  </si>
  <si>
    <t>OBSERVACIONES</t>
  </si>
  <si>
    <t>-</t>
  </si>
  <si>
    <t xml:space="preserve">CONTENIDO DE HUMEDAD </t>
  </si>
  <si>
    <t>ASTM D2216</t>
  </si>
  <si>
    <t>ANALISIS GRANULOMETRICO POR TAMIZADO</t>
  </si>
  <si>
    <t>ASTM D422</t>
  </si>
  <si>
    <r>
      <t>CONTENIDO DE HUMEDAD (</t>
    </r>
    <r>
      <rPr>
        <b/>
        <sz val="10"/>
        <rFont val="Symbol"/>
        <family val="1"/>
      </rPr>
      <t>w</t>
    </r>
    <r>
      <rPr>
        <b/>
        <sz val="10"/>
        <rFont val="Arial"/>
        <family val="2"/>
      </rPr>
      <t>)</t>
    </r>
  </si>
  <si>
    <t xml:space="preserve">No recipiente              </t>
  </si>
  <si>
    <t>W recipiente</t>
  </si>
  <si>
    <t>(gr)</t>
  </si>
  <si>
    <t>W recipiente sw</t>
  </si>
  <si>
    <t>W recipiente s</t>
  </si>
  <si>
    <t xml:space="preserve">W w  :  3-4          </t>
  </si>
  <si>
    <t xml:space="preserve">W s  :  4-2             </t>
  </si>
  <si>
    <r>
      <t>w</t>
    </r>
    <r>
      <rPr>
        <b/>
        <sz val="10"/>
        <rFont val="Arial"/>
        <family val="0"/>
      </rPr>
      <t xml:space="preserve">  :  100*5/6</t>
    </r>
  </si>
  <si>
    <t>(%)</t>
  </si>
  <si>
    <t>ANALISIS GRANULOMETRICO</t>
  </si>
  <si>
    <t>W recipiente s (lavado)</t>
  </si>
  <si>
    <t>W s (lavado)  :  8-2</t>
  </si>
  <si>
    <t>W s fino (platillo)</t>
  </si>
  <si>
    <t>W Total Parcial Retenido</t>
  </si>
  <si>
    <t>D10</t>
  </si>
  <si>
    <t>(mm)</t>
  </si>
  <si>
    <r>
      <t>D</t>
    </r>
    <r>
      <rPr>
        <b/>
        <sz val="10"/>
        <rFont val="Arial"/>
        <family val="0"/>
      </rPr>
      <t xml:space="preserve">W  :  9-11           </t>
    </r>
  </si>
  <si>
    <t>D30</t>
  </si>
  <si>
    <t>W s fino (total)  :  [6-(11-10)-12]</t>
  </si>
  <si>
    <t>D60</t>
  </si>
  <si>
    <t xml:space="preserve">% finos  :  100*13/6        </t>
  </si>
  <si>
    <t>Cu = D60/D10</t>
  </si>
  <si>
    <t xml:space="preserve">Error  :  100*12/9             </t>
  </si>
  <si>
    <t>Cc = D30²/(D10*D60)</t>
  </si>
  <si>
    <t>Tamiz</t>
  </si>
  <si>
    <t>Peso Parcial</t>
  </si>
  <si>
    <t>% Parcial</t>
  </si>
  <si>
    <t>% Acumulado</t>
  </si>
  <si>
    <t xml:space="preserve">% Acumulado </t>
  </si>
  <si>
    <t>Retenido</t>
  </si>
  <si>
    <t xml:space="preserve">Retenido Corregido </t>
  </si>
  <si>
    <t>Que Pasa</t>
  </si>
  <si>
    <t>3"</t>
  </si>
  <si>
    <t>2"</t>
  </si>
  <si>
    <t>1 1/2"</t>
  </si>
  <si>
    <t>1"</t>
  </si>
  <si>
    <t>3/4"</t>
  </si>
  <si>
    <t>3/8"</t>
  </si>
  <si>
    <t>No 004</t>
  </si>
  <si>
    <t>No 010</t>
  </si>
  <si>
    <t>No 020</t>
  </si>
  <si>
    <t>No 040</t>
  </si>
  <si>
    <t>No 060</t>
  </si>
  <si>
    <t>No 100</t>
  </si>
  <si>
    <t>No 200</t>
  </si>
  <si>
    <t>Platillo</t>
  </si>
  <si>
    <t>Total</t>
  </si>
  <si>
    <t>LIMITE LIQUIDO</t>
  </si>
  <si>
    <t>ASTM D4318</t>
  </si>
  <si>
    <t>LIMITE PLASTICO</t>
  </si>
  <si>
    <t>LIMITE DE CONTRACCION</t>
  </si>
  <si>
    <t>ASTM D427</t>
  </si>
  <si>
    <t>No DE ENSAYO</t>
  </si>
  <si>
    <t>LIMITE LIQUIDO (LL)</t>
  </si>
  <si>
    <t>No recipiente</t>
  </si>
  <si>
    <t>No golpes</t>
  </si>
  <si>
    <t xml:space="preserve">W w  :  4-5          </t>
  </si>
  <si>
    <t xml:space="preserve">W s  :  5-3             </t>
  </si>
  <si>
    <r>
      <t>w</t>
    </r>
    <r>
      <rPr>
        <b/>
        <sz val="10"/>
        <rFont val="Arial"/>
        <family val="0"/>
      </rPr>
      <t xml:space="preserve">  :  100*6/7</t>
    </r>
  </si>
  <si>
    <t>LL</t>
  </si>
  <si>
    <t>Límite inferior Eje X</t>
  </si>
  <si>
    <t>Límite superior Eje X</t>
  </si>
  <si>
    <t>Límite inferior Eje Y</t>
  </si>
  <si>
    <t>Límite superior Eje Y</t>
  </si>
  <si>
    <t>25 Golpes</t>
  </si>
  <si>
    <t>Recta de Ajuste</t>
  </si>
  <si>
    <t>LIMITE PLASTICO (LP)</t>
  </si>
  <si>
    <t xml:space="preserve">LP  :  100*5/6     </t>
  </si>
  <si>
    <t>LP promedio</t>
  </si>
  <si>
    <t>LIMITE DE CONTRACCION (LC)</t>
  </si>
  <si>
    <t>V recipiente</t>
  </si>
  <si>
    <t>(cc)</t>
  </si>
  <si>
    <t>V contraccion</t>
  </si>
  <si>
    <r>
      <t>w</t>
    </r>
    <r>
      <rPr>
        <b/>
        <sz val="10"/>
        <rFont val="Arial"/>
        <family val="2"/>
      </rPr>
      <t xml:space="preserve">  :  100*7/8</t>
    </r>
  </si>
  <si>
    <t>LC  :  9-100*(5-6)/8</t>
  </si>
  <si>
    <t>LC promedio</t>
  </si>
  <si>
    <t>ENSAYOS</t>
  </si>
  <si>
    <t>:</t>
  </si>
  <si>
    <t>ESTANDAR DE CLASIFICACION</t>
  </si>
  <si>
    <t>NORMAS</t>
  </si>
  <si>
    <t>ASTM D422 - D2216 - D854 - D4318 - D427 - D2487</t>
  </si>
  <si>
    <t xml:space="preserve">INFORME </t>
  </si>
  <si>
    <t>D10 (mm)</t>
  </si>
  <si>
    <t>Cu</t>
  </si>
  <si>
    <t>D30 (mm)</t>
  </si>
  <si>
    <t>Cc</t>
  </si>
  <si>
    <t>D60 (mm)</t>
  </si>
  <si>
    <r>
      <t>PESO ESPECIFICO NATURAL (</t>
    </r>
    <r>
      <rPr>
        <sz val="8"/>
        <color indexed="8"/>
        <rFont val="Symbol"/>
        <family val="1"/>
      </rPr>
      <t>g</t>
    </r>
    <r>
      <rPr>
        <sz val="8"/>
        <color indexed="8"/>
        <rFont val="Arial"/>
        <family val="2"/>
      </rPr>
      <t>)</t>
    </r>
  </si>
  <si>
    <t>(gr/cc)</t>
  </si>
  <si>
    <r>
      <t>HUMEDAD NATURAL (</t>
    </r>
    <r>
      <rPr>
        <sz val="8"/>
        <color indexed="8"/>
        <rFont val="Symbol"/>
        <family val="1"/>
      </rPr>
      <t>w</t>
    </r>
    <r>
      <rPr>
        <sz val="8"/>
        <color indexed="8"/>
        <rFont val="Arial"/>
        <family val="2"/>
      </rPr>
      <t>)</t>
    </r>
    <r>
      <rPr>
        <sz val="8"/>
        <color indexed="8"/>
        <rFont val="Arial"/>
        <family val="2"/>
      </rPr>
      <t xml:space="preserve"> </t>
    </r>
  </si>
  <si>
    <t xml:space="preserve">LIMITE LIQUIDO  (LL)                  </t>
  </si>
  <si>
    <t>LIMITE PLASTICO  (LP)</t>
  </si>
  <si>
    <t>INDICE PLASTICO (IP)</t>
  </si>
  <si>
    <t>CLASIFICACION  S.U.C.S.</t>
  </si>
  <si>
    <t>OBSERVACIONES  :</t>
  </si>
  <si>
    <t>14 AGOSTO 2007</t>
  </si>
  <si>
    <t>M1</t>
  </si>
  <si>
    <t>ESTABILIDAD DE TALUDES</t>
  </si>
  <si>
    <t>JORGE MOSTAJO CARBONEL</t>
  </si>
  <si>
    <t>HUAYUCHACA - ACCESO A LA PROVINCIA DE CAJAY - HUARI</t>
  </si>
  <si>
    <t>EST. DE PROB. FALLA E IMPLEMET. ALTERN.  SOLUC DESLIZAM. TALUD.EN LA ZONA ANDINA</t>
  </si>
  <si>
    <t>PRESENCIA DE NIVEL FREATICO - FLUJO SUBTERREANEO</t>
  </si>
  <si>
    <t>PRESENCIA DE ROCA ANGULOSA</t>
  </si>
  <si>
    <t>CALICATA</t>
  </si>
  <si>
    <t>PESO ESPECIFICO NATUAL</t>
  </si>
  <si>
    <t>PESO ESPECIFICO RELATIVO DE LOS SOLIDOS</t>
  </si>
  <si>
    <t>ASTM D854</t>
  </si>
  <si>
    <t>NUMERO DE ENSAYO</t>
  </si>
  <si>
    <r>
      <rPr>
        <b/>
        <sz val="10"/>
        <rFont val="Arial"/>
        <family val="2"/>
      </rPr>
      <t>PROMEDIO</t>
    </r>
    <r>
      <rPr>
        <b/>
        <sz val="10"/>
        <rFont val="Symbol"/>
        <family val="1"/>
      </rPr>
      <t xml:space="preserve"> w</t>
    </r>
    <r>
      <rPr>
        <b/>
        <sz val="10"/>
        <rFont val="Arial"/>
        <family val="0"/>
      </rPr>
      <t xml:space="preserve"> </t>
    </r>
  </si>
  <si>
    <r>
      <t>PESO ESPECIFICO NATURAL (</t>
    </r>
    <r>
      <rPr>
        <b/>
        <sz val="10"/>
        <rFont val="Symbol"/>
        <family val="1"/>
      </rPr>
      <t>g</t>
    </r>
    <r>
      <rPr>
        <b/>
        <sz val="10"/>
        <rFont val="Arial"/>
        <family val="2"/>
      </rPr>
      <t>)</t>
    </r>
  </si>
  <si>
    <t>PESO ESPECIFICO RELATIVO DE SOLIDOS (Gs)</t>
  </si>
  <si>
    <r>
      <rPr>
        <b/>
        <sz val="10"/>
        <rFont val="Symbol"/>
        <family val="1"/>
      </rPr>
      <t>g</t>
    </r>
    <r>
      <rPr>
        <b/>
        <sz val="10"/>
        <rFont val="Arial"/>
        <family val="2"/>
      </rPr>
      <t xml:space="preserve"> Parafina</t>
    </r>
  </si>
  <si>
    <t>Constante del sifon</t>
  </si>
  <si>
    <t>W sw</t>
  </si>
  <si>
    <t>W parafina sw</t>
  </si>
  <si>
    <t>W parafina : 4-3</t>
  </si>
  <si>
    <t>V parafina swa</t>
  </si>
  <si>
    <t>V parafina swa efectivo : 5-2</t>
  </si>
  <si>
    <t>V parafina : 6/1</t>
  </si>
  <si>
    <t>V sma : 7-8</t>
  </si>
  <si>
    <r>
      <t>g</t>
    </r>
    <r>
      <rPr>
        <b/>
        <sz val="10"/>
        <rFont val="Arial"/>
        <family val="0"/>
      </rPr>
      <t xml:space="preserve">  :  3/9</t>
    </r>
  </si>
  <si>
    <r>
      <rPr>
        <b/>
        <sz val="10"/>
        <rFont val="Arial"/>
        <family val="2"/>
      </rPr>
      <t>PROMEDIO</t>
    </r>
    <r>
      <rPr>
        <b/>
        <sz val="10"/>
        <rFont val="Symbol"/>
        <family val="1"/>
      </rPr>
      <t xml:space="preserve"> g</t>
    </r>
  </si>
  <si>
    <t>No frasco</t>
  </si>
  <si>
    <t>W frasco w</t>
  </si>
  <si>
    <t>W frasco sw</t>
  </si>
  <si>
    <t>W s :  6-5</t>
  </si>
  <si>
    <t>Gs : 7/(2-3+7)</t>
  </si>
  <si>
    <t>SISTEMA UNIFICADO DE CLASIFICACION</t>
  </si>
  <si>
    <t>N 200=</t>
  </si>
  <si>
    <t>Cu =</t>
  </si>
  <si>
    <t>L.L.</t>
  </si>
  <si>
    <t>N 4=</t>
  </si>
  <si>
    <t>Cc =</t>
  </si>
  <si>
    <t>CLASIFICACION SUCS</t>
  </si>
  <si>
    <t>I.P.</t>
  </si>
  <si>
    <t>L.L.=</t>
  </si>
  <si>
    <t>CU</t>
  </si>
  <si>
    <t>I.P.=</t>
  </si>
  <si>
    <t>CC</t>
  </si>
  <si>
    <t>DIVISIONES MAYORES</t>
  </si>
  <si>
    <t>SIMBOLO
DE GRUPO</t>
  </si>
  <si>
    <t>NOMBRES TIPICOS</t>
  </si>
  <si>
    <t>CRITERIOS DE CLASIFICACION
PARA SUELOS GRANULARES</t>
  </si>
  <si>
    <t>CLASIF</t>
  </si>
  <si>
    <t>SIMBOLOS
 DOBLES</t>
  </si>
  <si>
    <t>SIMBOLOS 
TRIPLES</t>
  </si>
  <si>
    <t>CLASIFICACION</t>
  </si>
  <si>
    <t>SIMBOLO</t>
  </si>
  <si>
    <t>Suelos de grano grueso
(mas  del 50 % del material es mayor en tamaño que el tamiz No 200</t>
  </si>
  <si>
    <t>Gravas
(mas de la mitad de la fracción
gruesa es mayor que el tamiz No 4)</t>
  </si>
  <si>
    <t>Gravas Limpias
(poco o
ningun fino)</t>
  </si>
  <si>
    <t>GW</t>
  </si>
  <si>
    <t>Gravas bien gradadas, mezclas gravosas, poco o ningun fino</t>
  </si>
  <si>
    <t>Cu &gt; 4
1 &lt; Cc &lt; 3</t>
  </si>
  <si>
    <t>GP</t>
  </si>
  <si>
    <t>Gravas pobremente gradadas,`mezclas grava-arena, pocos o ningun fino</t>
  </si>
  <si>
    <t>No cumple todos los requisitos
de gradadcion para GW</t>
  </si>
  <si>
    <t>Gravas con finos
(cantidad apre-
ciable de finos)</t>
  </si>
  <si>
    <t>GM</t>
  </si>
  <si>
    <t>Gravas limosas, mezcla grava- arena-limo</t>
  </si>
  <si>
    <t>Límites de Atteberg por debajo de la linea A o Ip &lt; 4</t>
  </si>
  <si>
    <t>A los materiales sobre la linea A con 4 &lt; Ip &lt; 7 se considera de frontera y se les asigna doble símbolo</t>
  </si>
  <si>
    <t>GC</t>
  </si>
  <si>
    <t>Gravas arcillosas, mezcla gravo-areno-
arcillosas</t>
  </si>
  <si>
    <t>Límites de Atteberg por encima de la línea A ó Ip &gt; 7</t>
  </si>
  <si>
    <t>Arenas
(mas de la mitad de la fracción
gruesa es menor que el tamiz No 4)</t>
  </si>
  <si>
    <t>Arenas Limpias
(poco o
ningun fino)</t>
  </si>
  <si>
    <t>SW</t>
  </si>
  <si>
    <t>Arenas bien gradadas, arenas gravosas, 
pocos o ningun fino</t>
  </si>
  <si>
    <t>Cu &gt; 6
1 &lt; Cc &lt; 3</t>
  </si>
  <si>
    <t>SP</t>
  </si>
  <si>
    <t>Arenas pobremente gradadas, arenas
gravosas, pocos o ningun fino</t>
  </si>
  <si>
    <t>No cumple todos los requisitos
de gradadcion para SW</t>
  </si>
  <si>
    <t>Arenas con finos
(cantidad apre-
ciable de finos)</t>
  </si>
  <si>
    <t>SM</t>
  </si>
  <si>
    <t>Arenas limosas mezcla de arena-limo</t>
  </si>
  <si>
    <t>Límites de Atteberg
por debajo de la 
linea A ó Ip &lt; 4</t>
  </si>
  <si>
    <t>Si el material está
en la zona sombreada
 con 4 &lt; Ip &lt; 7 se
considera de 
frontera y se les
asigna doble
símbolo</t>
  </si>
  <si>
    <t>SC</t>
  </si>
  <si>
    <t>Arenas arcillosas, mezclas arena-arcilla</t>
  </si>
  <si>
    <t>Límites de Atteberg
por encima de la 
linea A ó Ip &gt; 7</t>
  </si>
  <si>
    <t>Suelos de grano fino
(mas  del 50 % del material pasa el tamiz No 200</t>
  </si>
  <si>
    <t>limos y arcillas
(Límite líquido wl&lt;50</t>
  </si>
  <si>
    <t>ML</t>
  </si>
  <si>
    <t>Limos inorgánicos y arena muy finas, polvo
de roca, arenas finas limosas o arcillosas,
o limos arcillosos con poca plasticidad</t>
  </si>
  <si>
    <t>1, Determinar el porcentaje de arenas y
     gravas de la curva granulometrica.
2, Dependiendo del porcentaje de fino
    (fracción menor que el tamiz No 200 los
     suelos gruesos se clasifican como sigue:
    Menos del 5%  - GW, GP, SW, SP 
    Mas del 12 %  -   GM, GC, SM, SC
    De 5 a 12 %  -  casos frontera que 
    requieren doble símbolo</t>
  </si>
  <si>
    <t>CL</t>
  </si>
  <si>
    <t>Arcillas inorganicas de plasticidad baja a
media, arcillas gravosas, arcillas arenosas,
arcillas limosas, arcillas magras.</t>
  </si>
  <si>
    <t>OL</t>
  </si>
  <si>
    <t>Limos organicos, arcillas limosas orgánicas
de baja plasticidad</t>
  </si>
  <si>
    <t>limos y arcillas
(Límite líquido wl&gt;50</t>
  </si>
  <si>
    <t>MH</t>
  </si>
  <si>
    <t>Limos inorganicos, suelos limosos o arenosos
finos micaceos o diatomaceos, suelos
elasticos.</t>
  </si>
  <si>
    <t>CH</t>
  </si>
  <si>
    <t>Arcillas organicas de alta plasticidad,
arcillas grasas.</t>
  </si>
  <si>
    <t>OH</t>
  </si>
  <si>
    <t>Arcillas organicas de plasticidad media a alta,
limos orgánicos</t>
  </si>
  <si>
    <t>Suelos
Altamen-
te orgá-
nicos</t>
  </si>
  <si>
    <t>Pt</t>
  </si>
  <si>
    <t>Turba o otros suelos altamente organicos</t>
  </si>
  <si>
    <t>C3-M1</t>
  </si>
  <si>
    <t>LMS V</t>
  </si>
  <si>
    <t>PESO ESP. RELATIVO DE SOLIDOS (Gs)</t>
  </si>
  <si>
    <t>C3</t>
  </si>
</sst>
</file>

<file path=xl/styles.xml><?xml version="1.0" encoding="utf-8"?>
<styleSheet xmlns="http://schemas.openxmlformats.org/spreadsheetml/2006/main">
  <numFmts count="30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_-&quot;$&quot;* #,##0_-;\-&quot;$&quot;* #,##0_-;_-&quot;$&quot;* &quot;-&quot;_-;_-@_-"/>
    <numFmt numFmtId="173" formatCode="_-* #,##0_-;\-* #,##0_-;_-* &quot;-&quot;_-;_-@_-"/>
    <numFmt numFmtId="174" formatCode="_-&quot;$&quot;* #,##0.00_-;\-&quot;$&quot;* #,##0.00_-;_-&quot;$&quot;* &quot;-&quot;??_-;_-@_-"/>
    <numFmt numFmtId="175" formatCode="_-* #,##0.00_-;\-* #,##0.00_-;_-* &quot;-&quot;??_-;_-@_-"/>
    <numFmt numFmtId="176" formatCode="00.000"/>
    <numFmt numFmtId="177" formatCode="0.000"/>
    <numFmt numFmtId="178" formatCode="0.0000"/>
    <numFmt numFmtId="179" formatCode="0.00000"/>
    <numFmt numFmtId="180" formatCode="0.0"/>
    <numFmt numFmtId="181" formatCode="0000000"/>
    <numFmt numFmtId="182" formatCode="dd\-mmmm\-yyyy"/>
    <numFmt numFmtId="183" formatCode="0.000000"/>
    <numFmt numFmtId="184" formatCode="0.0000000"/>
    <numFmt numFmtId="185" formatCode="0.00000000"/>
  </numFmts>
  <fonts count="8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0"/>
      <color indexed="24"/>
      <name val="Arial"/>
      <family val="2"/>
    </font>
    <font>
      <b/>
      <sz val="10"/>
      <color indexed="17"/>
      <name val="Arial"/>
      <family val="2"/>
    </font>
    <font>
      <b/>
      <sz val="10"/>
      <color indexed="12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Symbol"/>
      <family val="1"/>
    </font>
    <font>
      <sz val="8"/>
      <color indexed="17"/>
      <name val="Arial"/>
      <family val="2"/>
    </font>
    <font>
      <sz val="10"/>
      <color indexed="12"/>
      <name val="Arial"/>
      <family val="2"/>
    </font>
    <font>
      <sz val="10"/>
      <name val="Bookman Old Style"/>
      <family val="1"/>
    </font>
    <font>
      <b/>
      <sz val="10"/>
      <color indexed="9"/>
      <name val="Arial"/>
      <family val="2"/>
    </font>
    <font>
      <sz val="8"/>
      <color indexed="10"/>
      <name val="Arial"/>
      <family val="2"/>
    </font>
    <font>
      <sz val="8"/>
      <color indexed="8"/>
      <name val="Symbol"/>
      <family val="1"/>
    </font>
    <font>
      <sz val="10"/>
      <color indexed="54"/>
      <name val="Arial"/>
      <family val="2"/>
    </font>
    <font>
      <b/>
      <sz val="8"/>
      <color indexed="8"/>
      <name val="Arial"/>
      <family val="2"/>
    </font>
    <font>
      <b/>
      <sz val="10"/>
      <color indexed="51"/>
      <name val="Arial"/>
      <family val="2"/>
    </font>
    <font>
      <b/>
      <i/>
      <sz val="12"/>
      <color indexed="13"/>
      <name val="Arial"/>
      <family val="2"/>
    </font>
    <font>
      <b/>
      <sz val="8"/>
      <color indexed="9"/>
      <name val="Arial"/>
      <family val="2"/>
    </font>
    <font>
      <sz val="10"/>
      <color indexed="10"/>
      <name val="Arial"/>
      <family val="2"/>
    </font>
    <font>
      <sz val="10"/>
      <color indexed="13"/>
      <name val="Arial"/>
      <family val="2"/>
    </font>
    <font>
      <sz val="9"/>
      <color indexed="13"/>
      <name val="Arial"/>
      <family val="2"/>
    </font>
    <font>
      <b/>
      <sz val="10"/>
      <color indexed="43"/>
      <name val="Arial"/>
      <family val="2"/>
    </font>
    <font>
      <sz val="8"/>
      <color indexed="43"/>
      <name val="Arial"/>
      <family val="2"/>
    </font>
    <font>
      <sz val="8"/>
      <color indexed="51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b/>
      <sz val="10"/>
      <color indexed="47"/>
      <name val="Arial"/>
      <family val="2"/>
    </font>
    <font>
      <sz val="8"/>
      <color indexed="47"/>
      <name val="Arial"/>
      <family val="2"/>
    </font>
    <font>
      <sz val="10"/>
      <color indexed="47"/>
      <name val="Arial"/>
      <family val="2"/>
    </font>
    <font>
      <b/>
      <sz val="8"/>
      <color indexed="45"/>
      <name val="Arial"/>
      <family val="2"/>
    </font>
    <font>
      <sz val="8"/>
      <color indexed="45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58"/>
      <name val="Calibri"/>
      <family val="2"/>
    </font>
    <font>
      <b/>
      <sz val="10"/>
      <color indexed="10"/>
      <name val="Calibri"/>
      <family val="2"/>
    </font>
    <font>
      <b/>
      <sz val="10"/>
      <color indexed="9"/>
      <name val="Calibri"/>
      <family val="2"/>
    </font>
    <font>
      <sz val="10"/>
      <color indexed="10"/>
      <name val="Calibri"/>
      <family val="2"/>
    </font>
    <font>
      <b/>
      <sz val="11"/>
      <color indexed="57"/>
      <name val="Calibri"/>
      <family val="2"/>
    </font>
    <font>
      <sz val="10"/>
      <color indexed="62"/>
      <name val="Calibri"/>
      <family val="2"/>
    </font>
    <font>
      <sz val="10"/>
      <color indexed="20"/>
      <name val="Calibri"/>
      <family val="2"/>
    </font>
    <font>
      <sz val="10"/>
      <color indexed="19"/>
      <name val="Calibri"/>
      <family val="2"/>
    </font>
    <font>
      <b/>
      <sz val="10"/>
      <color indexed="63"/>
      <name val="Calibri"/>
      <family val="2"/>
    </font>
    <font>
      <i/>
      <sz val="10"/>
      <color indexed="23"/>
      <name val="Calibri"/>
      <family val="2"/>
    </font>
    <font>
      <b/>
      <sz val="18"/>
      <color indexed="57"/>
      <name val="Cambria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0"/>
      <color indexed="8"/>
      <name val="Calibri"/>
      <family val="2"/>
    </font>
    <font>
      <b/>
      <sz val="10"/>
      <color indexed="30"/>
      <name val="Arial"/>
      <family val="2"/>
    </font>
    <font>
      <sz val="10"/>
      <color indexed="17"/>
      <name val="Arial"/>
      <family val="2"/>
    </font>
    <font>
      <b/>
      <sz val="10"/>
      <color indexed="50"/>
      <name val="Arial"/>
      <family val="2"/>
    </font>
    <font>
      <sz val="7"/>
      <color indexed="8"/>
      <name val="Arial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006100"/>
      <name val="Calibri"/>
      <family val="2"/>
    </font>
    <font>
      <b/>
      <sz val="10"/>
      <color rgb="FFFA7D00"/>
      <name val="Calibri"/>
      <family val="2"/>
    </font>
    <font>
      <b/>
      <sz val="10"/>
      <color theme="0"/>
      <name val="Calibri"/>
      <family val="2"/>
    </font>
    <font>
      <sz val="10"/>
      <color rgb="FFFA7D00"/>
      <name val="Calibri"/>
      <family val="2"/>
    </font>
    <font>
      <b/>
      <sz val="11"/>
      <color theme="3"/>
      <name val="Calibri"/>
      <family val="2"/>
    </font>
    <font>
      <sz val="10"/>
      <color rgb="FF3F3F76"/>
      <name val="Calibri"/>
      <family val="2"/>
    </font>
    <font>
      <sz val="10"/>
      <color rgb="FF9C0006"/>
      <name val="Calibri"/>
      <family val="2"/>
    </font>
    <font>
      <sz val="10"/>
      <color rgb="FF9C6500"/>
      <name val="Calibri"/>
      <family val="2"/>
    </font>
    <font>
      <b/>
      <sz val="10"/>
      <color rgb="FF3F3F3F"/>
      <name val="Calibri"/>
      <family val="2"/>
    </font>
    <font>
      <sz val="10"/>
      <color rgb="FFFF0000"/>
      <name val="Calibri"/>
      <family val="2"/>
    </font>
    <font>
      <i/>
      <sz val="10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rgb="FFFF0000"/>
      <name val="Arial"/>
      <family val="2"/>
    </font>
    <font>
      <b/>
      <sz val="10"/>
      <color rgb="FF0070C0"/>
      <name val="Arial"/>
      <family val="2"/>
    </font>
    <font>
      <sz val="8"/>
      <color rgb="FF00B050"/>
      <name val="Arial"/>
      <family val="2"/>
    </font>
    <font>
      <sz val="10"/>
      <color rgb="FF00B050"/>
      <name val="Arial"/>
      <family val="2"/>
    </font>
    <font>
      <b/>
      <sz val="10"/>
      <color theme="6" tint="-0.24997000396251678"/>
      <name val="Arial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18"/>
        <bgColor indexed="64"/>
      </patternFill>
    </fill>
  </fills>
  <borders count="8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>
        <color indexed="9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>
        <color indexed="9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/>
      <top>
        <color indexed="63"/>
      </top>
      <bottom style="thin">
        <color indexed="9"/>
      </bottom>
    </border>
    <border>
      <left style="thin"/>
      <right style="thin"/>
      <top>
        <color indexed="63"/>
      </top>
      <bottom style="thin">
        <color indexed="9"/>
      </bottom>
    </border>
    <border>
      <left style="thin"/>
      <right style="thin">
        <color indexed="9"/>
      </right>
      <top>
        <color indexed="63"/>
      </top>
      <bottom style="thin">
        <color indexed="9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9"/>
      </left>
      <right style="thin"/>
      <top style="thin"/>
      <bottom>
        <color indexed="63"/>
      </bottom>
    </border>
    <border>
      <left style="thin">
        <color indexed="9"/>
      </left>
      <right style="thin"/>
      <top>
        <color indexed="63"/>
      </top>
      <bottom>
        <color indexed="63"/>
      </bottom>
    </border>
    <border>
      <left style="thin">
        <color indexed="9"/>
      </left>
      <right style="thin"/>
      <top>
        <color indexed="63"/>
      </top>
      <bottom style="thin">
        <color indexed="9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 style="thin"/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>
        <color indexed="9"/>
      </right>
      <top>
        <color indexed="63"/>
      </top>
      <bottom style="thin"/>
    </border>
    <border>
      <left style="thin">
        <color indexed="9"/>
      </left>
      <right style="thin"/>
      <top>
        <color indexed="63"/>
      </top>
      <bottom style="thin"/>
    </border>
    <border>
      <left>
        <color indexed="63"/>
      </left>
      <right style="thin">
        <color indexed="9"/>
      </right>
      <top>
        <color indexed="63"/>
      </top>
      <bottom style="thin"/>
    </border>
    <border>
      <left>
        <color indexed="63"/>
      </left>
      <right style="thin">
        <color indexed="9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1" fillId="20" borderId="0" applyNumberFormat="0" applyBorder="0" applyAlignment="0" applyProtection="0"/>
    <xf numFmtId="0" fontId="62" fillId="21" borderId="1" applyNumberFormat="0" applyAlignment="0" applyProtection="0"/>
    <xf numFmtId="0" fontId="63" fillId="22" borderId="2" applyNumberFormat="0" applyAlignment="0" applyProtection="0"/>
    <xf numFmtId="0" fontId="64" fillId="0" borderId="3" applyNumberFormat="0" applyFill="0" applyAlignment="0" applyProtection="0"/>
    <xf numFmtId="0" fontId="65" fillId="0" borderId="0" applyNumberFormat="0" applyFill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0" fillId="26" borderId="0" applyNumberFormat="0" applyBorder="0" applyAlignment="0" applyProtection="0"/>
    <xf numFmtId="0" fontId="60" fillId="27" borderId="0" applyNumberFormat="0" applyBorder="0" applyAlignment="0" applyProtection="0"/>
    <xf numFmtId="0" fontId="60" fillId="28" borderId="0" applyNumberFormat="0" applyBorder="0" applyAlignment="0" applyProtection="0"/>
    <xf numFmtId="0" fontId="66" fillId="29" borderId="1" applyNumberFormat="0" applyAlignment="0" applyProtection="0"/>
    <xf numFmtId="0" fontId="67" fillId="30" borderId="0" applyNumberFormat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6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69" fillId="21" borderId="5" applyNumberFormat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6" applyNumberFormat="0" applyFill="0" applyAlignment="0" applyProtection="0"/>
    <xf numFmtId="0" fontId="74" fillId="0" borderId="7" applyNumberFormat="0" applyFill="0" applyAlignment="0" applyProtection="0"/>
    <xf numFmtId="0" fontId="65" fillId="0" borderId="8" applyNumberFormat="0" applyFill="0" applyAlignment="0" applyProtection="0"/>
    <xf numFmtId="0" fontId="75" fillId="0" borderId="9" applyNumberFormat="0" applyFill="0" applyAlignment="0" applyProtection="0"/>
  </cellStyleXfs>
  <cellXfs count="495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>
      <alignment/>
    </xf>
    <xf numFmtId="0" fontId="1" fillId="33" borderId="10" xfId="0" applyFont="1" applyFill="1" applyBorder="1" applyAlignment="1" applyProtection="1">
      <alignment/>
      <protection/>
    </xf>
    <xf numFmtId="0" fontId="1" fillId="33" borderId="11" xfId="0" applyFont="1" applyFill="1" applyBorder="1" applyAlignment="1" applyProtection="1">
      <alignment/>
      <protection/>
    </xf>
    <xf numFmtId="0" fontId="12" fillId="33" borderId="11" xfId="0" applyFont="1" applyFill="1" applyBorder="1" applyAlignment="1" applyProtection="1">
      <alignment/>
      <protection/>
    </xf>
    <xf numFmtId="0" fontId="1" fillId="33" borderId="12" xfId="0" applyFont="1" applyFill="1" applyBorder="1" applyAlignment="1" applyProtection="1">
      <alignment horizontal="centerContinuous"/>
      <protection/>
    </xf>
    <xf numFmtId="0" fontId="1" fillId="33" borderId="13" xfId="0" applyFont="1" applyFill="1" applyBorder="1" applyAlignment="1" applyProtection="1">
      <alignment horizontal="center"/>
      <protection/>
    </xf>
    <xf numFmtId="0" fontId="1" fillId="33" borderId="14" xfId="0" applyFont="1" applyFill="1" applyBorder="1" applyAlignment="1" applyProtection="1">
      <alignment horizontal="right"/>
      <protection/>
    </xf>
    <xf numFmtId="0" fontId="0" fillId="34" borderId="0" xfId="0" applyFont="1" applyFill="1" applyAlignment="1" applyProtection="1">
      <alignment/>
      <protection/>
    </xf>
    <xf numFmtId="0" fontId="1" fillId="34" borderId="0" xfId="0" applyFont="1" applyFill="1" applyBorder="1" applyAlignment="1" applyProtection="1">
      <alignment/>
      <protection/>
    </xf>
    <xf numFmtId="0" fontId="0" fillId="34" borderId="0" xfId="0" applyFont="1" applyFill="1" applyAlignment="1" applyProtection="1">
      <alignment/>
      <protection/>
    </xf>
    <xf numFmtId="0" fontId="0" fillId="34" borderId="0" xfId="0" applyFont="1" applyFill="1" applyBorder="1" applyAlignment="1" applyProtection="1">
      <alignment/>
      <protection/>
    </xf>
    <xf numFmtId="0" fontId="0" fillId="34" borderId="0" xfId="0" applyFill="1" applyAlignment="1" applyProtection="1">
      <alignment/>
      <protection/>
    </xf>
    <xf numFmtId="0" fontId="1" fillId="35" borderId="0" xfId="0" applyFont="1" applyFill="1" applyBorder="1" applyAlignment="1" applyProtection="1">
      <alignment/>
      <protection/>
    </xf>
    <xf numFmtId="0" fontId="1" fillId="34" borderId="0" xfId="0" applyFont="1" applyFill="1" applyAlignment="1" applyProtection="1">
      <alignment/>
      <protection/>
    </xf>
    <xf numFmtId="0" fontId="0" fillId="34" borderId="0" xfId="0" applyFont="1" applyFill="1" applyBorder="1" applyAlignment="1" applyProtection="1">
      <alignment horizontal="centerContinuous"/>
      <protection/>
    </xf>
    <xf numFmtId="0" fontId="11" fillId="34" borderId="0" xfId="0" applyFont="1" applyFill="1" applyBorder="1" applyAlignment="1" applyProtection="1">
      <alignment/>
      <protection/>
    </xf>
    <xf numFmtId="0" fontId="1" fillId="34" borderId="0" xfId="0" applyFont="1" applyFill="1" applyBorder="1" applyAlignment="1" applyProtection="1">
      <alignment horizontal="right"/>
      <protection/>
    </xf>
    <xf numFmtId="2" fontId="6" fillId="34" borderId="0" xfId="0" applyNumberFormat="1" applyFont="1" applyFill="1" applyBorder="1" applyAlignment="1" applyProtection="1">
      <alignment horizontal="right"/>
      <protection/>
    </xf>
    <xf numFmtId="0" fontId="10" fillId="34" borderId="0" xfId="0" applyFont="1" applyFill="1" applyAlignment="1" applyProtection="1">
      <alignment horizontal="left"/>
      <protection/>
    </xf>
    <xf numFmtId="0" fontId="1" fillId="34" borderId="0" xfId="0" applyFont="1" applyFill="1" applyAlignment="1" applyProtection="1">
      <alignment/>
      <protection/>
    </xf>
    <xf numFmtId="2" fontId="9" fillId="36" borderId="15" xfId="0" applyNumberFormat="1" applyFont="1" applyFill="1" applyBorder="1" applyAlignment="1" applyProtection="1">
      <alignment horizontal="right"/>
      <protection/>
    </xf>
    <xf numFmtId="1" fontId="6" fillId="36" borderId="16" xfId="0" applyNumberFormat="1" applyFont="1" applyFill="1" applyBorder="1" applyAlignment="1" applyProtection="1">
      <alignment horizontal="right"/>
      <protection locked="0"/>
    </xf>
    <xf numFmtId="0" fontId="1" fillId="33" borderId="12" xfId="0" applyFont="1" applyFill="1" applyBorder="1" applyAlignment="1" applyProtection="1">
      <alignment/>
      <protection/>
    </xf>
    <xf numFmtId="0" fontId="0" fillId="34" borderId="0" xfId="0" applyFont="1" applyFill="1" applyAlignment="1" applyProtection="1">
      <alignment/>
      <protection/>
    </xf>
    <xf numFmtId="0" fontId="16" fillId="37" borderId="15" xfId="0" applyFont="1" applyFill="1" applyBorder="1" applyAlignment="1" applyProtection="1">
      <alignment horizontal="right"/>
      <protection/>
    </xf>
    <xf numFmtId="0" fontId="1" fillId="37" borderId="13" xfId="0" applyFont="1" applyFill="1" applyBorder="1" applyAlignment="1" applyProtection="1">
      <alignment/>
      <protection/>
    </xf>
    <xf numFmtId="0" fontId="0" fillId="34" borderId="0" xfId="0" applyFill="1" applyBorder="1" applyAlignment="1" applyProtection="1">
      <alignment/>
      <protection/>
    </xf>
    <xf numFmtId="0" fontId="0" fillId="35" borderId="17" xfId="0" applyFill="1" applyBorder="1" applyAlignment="1" applyProtection="1">
      <alignment/>
      <protection/>
    </xf>
    <xf numFmtId="0" fontId="0" fillId="35" borderId="0" xfId="0" applyFill="1" applyBorder="1" applyAlignment="1" applyProtection="1">
      <alignment/>
      <protection/>
    </xf>
    <xf numFmtId="0" fontId="1" fillId="37" borderId="13" xfId="0" applyFont="1" applyFill="1" applyBorder="1" applyAlignment="1" applyProtection="1">
      <alignment horizontal="right"/>
      <protection/>
    </xf>
    <xf numFmtId="2" fontId="9" fillId="36" borderId="16" xfId="0" applyNumberFormat="1" applyFont="1" applyFill="1" applyBorder="1" applyAlignment="1" applyProtection="1">
      <alignment horizontal="right"/>
      <protection/>
    </xf>
    <xf numFmtId="2" fontId="9" fillId="36" borderId="14" xfId="0" applyNumberFormat="1" applyFont="1" applyFill="1" applyBorder="1" applyAlignment="1" applyProtection="1">
      <alignment horizontal="right"/>
      <protection/>
    </xf>
    <xf numFmtId="2" fontId="6" fillId="36" borderId="16" xfId="0" applyNumberFormat="1" applyFont="1" applyFill="1" applyBorder="1" applyAlignment="1" applyProtection="1">
      <alignment horizontal="right"/>
      <protection locked="0"/>
    </xf>
    <xf numFmtId="2" fontId="9" fillId="36" borderId="18" xfId="0" applyNumberFormat="1" applyFont="1" applyFill="1" applyBorder="1" applyAlignment="1" applyProtection="1">
      <alignment horizontal="right"/>
      <protection/>
    </xf>
    <xf numFmtId="2" fontId="9" fillId="34" borderId="0" xfId="0" applyNumberFormat="1" applyFont="1" applyFill="1" applyBorder="1" applyAlignment="1" applyProtection="1">
      <alignment horizontal="right"/>
      <protection/>
    </xf>
    <xf numFmtId="0" fontId="0" fillId="36" borderId="0" xfId="0" applyFill="1" applyBorder="1" applyAlignment="1" applyProtection="1">
      <alignment/>
      <protection/>
    </xf>
    <xf numFmtId="0" fontId="1" fillId="34" borderId="0" xfId="0" applyFont="1" applyFill="1" applyBorder="1" applyAlignment="1" applyProtection="1">
      <alignment/>
      <protection/>
    </xf>
    <xf numFmtId="0" fontId="0" fillId="34" borderId="0" xfId="0" applyFill="1" applyBorder="1" applyAlignment="1">
      <alignment/>
    </xf>
    <xf numFmtId="0" fontId="10" fillId="34" borderId="0" xfId="0" applyFont="1" applyFill="1" applyAlignment="1" applyProtection="1">
      <alignment/>
      <protection/>
    </xf>
    <xf numFmtId="0" fontId="0" fillId="34" borderId="0" xfId="0" applyFont="1" applyFill="1" applyAlignment="1" applyProtection="1">
      <alignment/>
      <protection/>
    </xf>
    <xf numFmtId="0" fontId="0" fillId="34" borderId="0" xfId="0" applyFill="1" applyAlignment="1">
      <alignment/>
    </xf>
    <xf numFmtId="0" fontId="11" fillId="34" borderId="0" xfId="0" applyFont="1" applyFill="1" applyAlignment="1" applyProtection="1">
      <alignment/>
      <protection/>
    </xf>
    <xf numFmtId="0" fontId="0" fillId="34" borderId="0" xfId="0" applyFont="1" applyFill="1" applyBorder="1" applyAlignment="1" applyProtection="1">
      <alignment/>
      <protection/>
    </xf>
    <xf numFmtId="0" fontId="1" fillId="34" borderId="0" xfId="0" applyFont="1" applyFill="1" applyBorder="1" applyAlignment="1" applyProtection="1">
      <alignment horizontal="centerContinuous"/>
      <protection/>
    </xf>
    <xf numFmtId="0" fontId="1" fillId="34" borderId="0" xfId="0" applyFont="1" applyFill="1" applyBorder="1" applyAlignment="1" applyProtection="1">
      <alignment/>
      <protection/>
    </xf>
    <xf numFmtId="0" fontId="0" fillId="37" borderId="13" xfId="0" applyFont="1" applyFill="1" applyBorder="1" applyAlignment="1" applyProtection="1">
      <alignment/>
      <protection/>
    </xf>
    <xf numFmtId="0" fontId="1" fillId="37" borderId="13" xfId="0" applyFont="1" applyFill="1" applyBorder="1" applyAlignment="1" applyProtection="1">
      <alignment/>
      <protection/>
    </xf>
    <xf numFmtId="0" fontId="0" fillId="37" borderId="13" xfId="0" applyFont="1" applyFill="1" applyBorder="1" applyAlignment="1" applyProtection="1">
      <alignment/>
      <protection/>
    </xf>
    <xf numFmtId="2" fontId="9" fillId="36" borderId="13" xfId="0" applyNumberFormat="1" applyFont="1" applyFill="1" applyBorder="1" applyAlignment="1" applyProtection="1">
      <alignment horizontal="right"/>
      <protection/>
    </xf>
    <xf numFmtId="1" fontId="6" fillId="36" borderId="19" xfId="0" applyNumberFormat="1" applyFont="1" applyFill="1" applyBorder="1" applyAlignment="1" applyProtection="1">
      <alignment horizontal="right"/>
      <protection locked="0"/>
    </xf>
    <xf numFmtId="1" fontId="6" fillId="36" borderId="20" xfId="0" applyNumberFormat="1" applyFont="1" applyFill="1" applyBorder="1" applyAlignment="1" applyProtection="1">
      <alignment horizontal="right"/>
      <protection locked="0"/>
    </xf>
    <xf numFmtId="2" fontId="6" fillId="36" borderId="21" xfId="0" applyNumberFormat="1" applyFont="1" applyFill="1" applyBorder="1" applyAlignment="1" applyProtection="1">
      <alignment horizontal="right"/>
      <protection locked="0"/>
    </xf>
    <xf numFmtId="2" fontId="6" fillId="36" borderId="22" xfId="0" applyNumberFormat="1" applyFont="1" applyFill="1" applyBorder="1" applyAlignment="1" applyProtection="1">
      <alignment horizontal="right"/>
      <protection locked="0"/>
    </xf>
    <xf numFmtId="2" fontId="9" fillId="36" borderId="21" xfId="0" applyNumberFormat="1" applyFont="1" applyFill="1" applyBorder="1" applyAlignment="1" applyProtection="1">
      <alignment horizontal="right"/>
      <protection/>
    </xf>
    <xf numFmtId="2" fontId="9" fillId="36" borderId="23" xfId="0" applyNumberFormat="1" applyFont="1" applyFill="1" applyBorder="1" applyAlignment="1" applyProtection="1">
      <alignment horizontal="right"/>
      <protection/>
    </xf>
    <xf numFmtId="2" fontId="9" fillId="36" borderId="0" xfId="0" applyNumberFormat="1" applyFont="1" applyFill="1" applyBorder="1" applyAlignment="1" applyProtection="1">
      <alignment horizontal="right"/>
      <protection/>
    </xf>
    <xf numFmtId="0" fontId="1" fillId="33" borderId="11" xfId="0" applyFont="1" applyFill="1" applyBorder="1" applyAlignment="1" applyProtection="1">
      <alignment/>
      <protection/>
    </xf>
    <xf numFmtId="0" fontId="1" fillId="33" borderId="18" xfId="0" applyFont="1" applyFill="1" applyBorder="1" applyAlignment="1" applyProtection="1">
      <alignment/>
      <protection/>
    </xf>
    <xf numFmtId="0" fontId="1" fillId="33" borderId="11" xfId="0" applyFont="1" applyFill="1" applyBorder="1" applyAlignment="1" applyProtection="1">
      <alignment/>
      <protection/>
    </xf>
    <xf numFmtId="0" fontId="1" fillId="33" borderId="18" xfId="0" applyFont="1" applyFill="1" applyBorder="1" applyAlignment="1" applyProtection="1">
      <alignment/>
      <protection/>
    </xf>
    <xf numFmtId="0" fontId="12" fillId="33" borderId="10" xfId="0" applyFont="1" applyFill="1" applyBorder="1" applyAlignment="1" applyProtection="1">
      <alignment/>
      <protection/>
    </xf>
    <xf numFmtId="0" fontId="1" fillId="33" borderId="24" xfId="0" applyFont="1" applyFill="1" applyBorder="1" applyAlignment="1" applyProtection="1">
      <alignment/>
      <protection/>
    </xf>
    <xf numFmtId="0" fontId="1" fillId="33" borderId="15" xfId="0" applyFont="1" applyFill="1" applyBorder="1" applyAlignment="1" applyProtection="1">
      <alignment horizontal="right"/>
      <protection/>
    </xf>
    <xf numFmtId="0" fontId="11" fillId="33" borderId="16" xfId="0" applyFont="1" applyFill="1" applyBorder="1" applyAlignment="1" applyProtection="1">
      <alignment horizontal="right"/>
      <protection/>
    </xf>
    <xf numFmtId="0" fontId="1" fillId="33" borderId="11" xfId="0" applyFont="1" applyFill="1" applyBorder="1" applyAlignment="1" applyProtection="1">
      <alignment/>
      <protection/>
    </xf>
    <xf numFmtId="0" fontId="1" fillId="33" borderId="16" xfId="0" applyFont="1" applyFill="1" applyBorder="1" applyAlignment="1" applyProtection="1">
      <alignment horizontal="right"/>
      <protection/>
    </xf>
    <xf numFmtId="0" fontId="1" fillId="33" borderId="25" xfId="0" applyFont="1" applyFill="1" applyBorder="1" applyAlignment="1" applyProtection="1">
      <alignment horizontal="right"/>
      <protection/>
    </xf>
    <xf numFmtId="0" fontId="1" fillId="33" borderId="18" xfId="0" applyFont="1" applyFill="1" applyBorder="1" applyAlignment="1" applyProtection="1">
      <alignment horizontal="right"/>
      <protection/>
    </xf>
    <xf numFmtId="0" fontId="1" fillId="33" borderId="10" xfId="0" applyFont="1" applyFill="1" applyBorder="1" applyAlignment="1" applyProtection="1">
      <alignment/>
      <protection/>
    </xf>
    <xf numFmtId="0" fontId="1" fillId="37" borderId="10" xfId="0" applyFont="1" applyFill="1" applyBorder="1" applyAlignment="1" applyProtection="1">
      <alignment/>
      <protection/>
    </xf>
    <xf numFmtId="0" fontId="0" fillId="35" borderId="26" xfId="0" applyFill="1" applyBorder="1" applyAlignment="1" applyProtection="1">
      <alignment/>
      <protection/>
    </xf>
    <xf numFmtId="0" fontId="1" fillId="33" borderId="27" xfId="0" applyFont="1" applyFill="1" applyBorder="1" applyAlignment="1" applyProtection="1">
      <alignment horizontal="left"/>
      <protection/>
    </xf>
    <xf numFmtId="0" fontId="1" fillId="33" borderId="12" xfId="0" applyFont="1" applyFill="1" applyBorder="1" applyAlignment="1" applyProtection="1">
      <alignment horizontal="left"/>
      <protection/>
    </xf>
    <xf numFmtId="0" fontId="1" fillId="33" borderId="10" xfId="0" applyFont="1" applyFill="1" applyBorder="1" applyAlignment="1" applyProtection="1">
      <alignment/>
      <protection/>
    </xf>
    <xf numFmtId="0" fontId="1" fillId="33" borderId="13" xfId="0" applyFont="1" applyFill="1" applyBorder="1" applyAlignment="1" applyProtection="1">
      <alignment/>
      <protection/>
    </xf>
    <xf numFmtId="0" fontId="6" fillId="36" borderId="15" xfId="0" applyFont="1" applyFill="1" applyBorder="1" applyAlignment="1" applyProtection="1">
      <alignment/>
      <protection locked="0"/>
    </xf>
    <xf numFmtId="0" fontId="1" fillId="34" borderId="0" xfId="0" applyFont="1" applyFill="1" applyBorder="1" applyAlignment="1" applyProtection="1">
      <alignment/>
      <protection/>
    </xf>
    <xf numFmtId="0" fontId="5" fillId="34" borderId="0" xfId="0" applyFont="1" applyFill="1" applyAlignment="1" applyProtection="1">
      <alignment/>
      <protection/>
    </xf>
    <xf numFmtId="0" fontId="0" fillId="34" borderId="0" xfId="0" applyFont="1" applyFill="1" applyBorder="1" applyAlignment="1" applyProtection="1">
      <alignment/>
      <protection/>
    </xf>
    <xf numFmtId="0" fontId="1" fillId="34" borderId="0" xfId="0" applyFont="1" applyFill="1" applyBorder="1" applyAlignment="1" applyProtection="1">
      <alignment/>
      <protection/>
    </xf>
    <xf numFmtId="1" fontId="6" fillId="34" borderId="0" xfId="0" applyNumberFormat="1" applyFont="1" applyFill="1" applyBorder="1" applyAlignment="1" applyProtection="1">
      <alignment horizontal="right"/>
      <protection/>
    </xf>
    <xf numFmtId="0" fontId="1" fillId="34" borderId="0" xfId="0" applyFont="1" applyFill="1" applyAlignment="1" applyProtection="1">
      <alignment/>
      <protection/>
    </xf>
    <xf numFmtId="0" fontId="1" fillId="34" borderId="0" xfId="0" applyFont="1" applyFill="1" applyAlignment="1" applyProtection="1">
      <alignment horizontal="right"/>
      <protection/>
    </xf>
    <xf numFmtId="0" fontId="1" fillId="34" borderId="0" xfId="0" applyFont="1" applyFill="1" applyBorder="1" applyAlignment="1" applyProtection="1">
      <alignment horizontal="center"/>
      <protection/>
    </xf>
    <xf numFmtId="0" fontId="0" fillId="34" borderId="0" xfId="0" applyFont="1" applyFill="1" applyBorder="1" applyAlignment="1" applyProtection="1">
      <alignment horizontal="center"/>
      <protection/>
    </xf>
    <xf numFmtId="2" fontId="0" fillId="34" borderId="0" xfId="0" applyNumberFormat="1" applyFont="1" applyFill="1" applyAlignment="1" applyProtection="1">
      <alignment/>
      <protection/>
    </xf>
    <xf numFmtId="0" fontId="1" fillId="36" borderId="28" xfId="0" applyFont="1" applyFill="1" applyBorder="1" applyAlignment="1" applyProtection="1">
      <alignment/>
      <protection/>
    </xf>
    <xf numFmtId="0" fontId="1" fillId="36" borderId="29" xfId="0" applyFont="1" applyFill="1" applyBorder="1" applyAlignment="1" applyProtection="1">
      <alignment/>
      <protection/>
    </xf>
    <xf numFmtId="0" fontId="1" fillId="36" borderId="30" xfId="0" applyFont="1" applyFill="1" applyBorder="1" applyAlignment="1" applyProtection="1">
      <alignment/>
      <protection/>
    </xf>
    <xf numFmtId="0" fontId="1" fillId="33" borderId="26" xfId="0" applyFont="1" applyFill="1" applyBorder="1" applyAlignment="1" applyProtection="1">
      <alignment horizontal="left"/>
      <protection/>
    </xf>
    <xf numFmtId="0" fontId="1" fillId="33" borderId="26" xfId="0" applyFont="1" applyFill="1" applyBorder="1" applyAlignment="1" applyProtection="1">
      <alignment/>
      <protection/>
    </xf>
    <xf numFmtId="0" fontId="1" fillId="33" borderId="31" xfId="0" applyFont="1" applyFill="1" applyBorder="1" applyAlignment="1" applyProtection="1">
      <alignment horizontal="right"/>
      <protection/>
    </xf>
    <xf numFmtId="0" fontId="1" fillId="33" borderId="18" xfId="0" applyFont="1" applyFill="1" applyBorder="1" applyAlignment="1" applyProtection="1">
      <alignment/>
      <protection/>
    </xf>
    <xf numFmtId="0" fontId="1" fillId="37" borderId="30" xfId="0" applyFont="1" applyFill="1" applyBorder="1" applyAlignment="1" applyProtection="1">
      <alignment horizontal="center"/>
      <protection/>
    </xf>
    <xf numFmtId="1" fontId="8" fillId="36" borderId="32" xfId="0" applyNumberFormat="1" applyFont="1" applyFill="1" applyBorder="1" applyAlignment="1" applyProtection="1">
      <alignment horizontal="center"/>
      <protection/>
    </xf>
    <xf numFmtId="0" fontId="1" fillId="36" borderId="33" xfId="0" applyFont="1" applyFill="1" applyBorder="1" applyAlignment="1" applyProtection="1">
      <alignment/>
      <protection/>
    </xf>
    <xf numFmtId="0" fontId="1" fillId="36" borderId="32" xfId="0" applyFont="1" applyFill="1" applyBorder="1" applyAlignment="1" applyProtection="1">
      <alignment/>
      <protection/>
    </xf>
    <xf numFmtId="2" fontId="9" fillId="36" borderId="33" xfId="0" applyNumberFormat="1" applyFont="1" applyFill="1" applyBorder="1" applyAlignment="1" applyProtection="1">
      <alignment horizontal="right"/>
      <protection/>
    </xf>
    <xf numFmtId="2" fontId="9" fillId="36" borderId="29" xfId="0" applyNumberFormat="1" applyFont="1" applyFill="1" applyBorder="1" applyAlignment="1" applyProtection="1">
      <alignment horizontal="right"/>
      <protection/>
    </xf>
    <xf numFmtId="2" fontId="9" fillId="36" borderId="32" xfId="0" applyNumberFormat="1" applyFont="1" applyFill="1" applyBorder="1" applyAlignment="1" applyProtection="1">
      <alignment horizontal="right"/>
      <protection/>
    </xf>
    <xf numFmtId="2" fontId="6" fillId="36" borderId="11" xfId="0" applyNumberFormat="1" applyFont="1" applyFill="1" applyBorder="1" applyAlignment="1" applyProtection="1">
      <alignment horizontal="right"/>
      <protection locked="0"/>
    </xf>
    <xf numFmtId="0" fontId="0" fillId="36" borderId="18" xfId="0" applyFill="1" applyBorder="1" applyAlignment="1" applyProtection="1">
      <alignment/>
      <protection/>
    </xf>
    <xf numFmtId="2" fontId="9" fillId="36" borderId="31" xfId="0" applyNumberFormat="1" applyFont="1" applyFill="1" applyBorder="1" applyAlignment="1" applyProtection="1">
      <alignment horizontal="right"/>
      <protection/>
    </xf>
    <xf numFmtId="2" fontId="9" fillId="36" borderId="34" xfId="0" applyNumberFormat="1" applyFont="1" applyFill="1" applyBorder="1" applyAlignment="1" applyProtection="1">
      <alignment horizontal="right"/>
      <protection/>
    </xf>
    <xf numFmtId="2" fontId="9" fillId="36" borderId="10" xfId="0" applyNumberFormat="1" applyFont="1" applyFill="1" applyBorder="1" applyAlignment="1" applyProtection="1">
      <alignment horizontal="right"/>
      <protection/>
    </xf>
    <xf numFmtId="0" fontId="0" fillId="36" borderId="15" xfId="0" applyFont="1" applyFill="1" applyBorder="1" applyAlignment="1" applyProtection="1">
      <alignment horizontal="right"/>
      <protection/>
    </xf>
    <xf numFmtId="2" fontId="9" fillId="36" borderId="30" xfId="0" applyNumberFormat="1" applyFont="1" applyFill="1" applyBorder="1" applyAlignment="1" applyProtection="1">
      <alignment horizontal="right"/>
      <protection/>
    </xf>
    <xf numFmtId="2" fontId="11" fillId="36" borderId="30" xfId="0" applyNumberFormat="1" applyFont="1" applyFill="1" applyBorder="1" applyAlignment="1" applyProtection="1">
      <alignment horizontal="center"/>
      <protection/>
    </xf>
    <xf numFmtId="2" fontId="11" fillId="36" borderId="15" xfId="0" applyNumberFormat="1" applyFont="1" applyFill="1" applyBorder="1" applyAlignment="1" applyProtection="1">
      <alignment horizontal="center"/>
      <protection/>
    </xf>
    <xf numFmtId="0" fontId="1" fillId="33" borderId="35" xfId="0" applyFont="1" applyFill="1" applyBorder="1" applyAlignment="1" applyProtection="1">
      <alignment/>
      <protection/>
    </xf>
    <xf numFmtId="0" fontId="1" fillId="33" borderId="36" xfId="0" applyFont="1" applyFill="1" applyBorder="1" applyAlignment="1" applyProtection="1">
      <alignment/>
      <protection/>
    </xf>
    <xf numFmtId="0" fontId="1" fillId="33" borderId="37" xfId="0" applyFont="1" applyFill="1" applyBorder="1" applyAlignment="1" applyProtection="1">
      <alignment/>
      <protection/>
    </xf>
    <xf numFmtId="0" fontId="1" fillId="33" borderId="12" xfId="0" applyFont="1" applyFill="1" applyBorder="1" applyAlignment="1" applyProtection="1">
      <alignment/>
      <protection/>
    </xf>
    <xf numFmtId="0" fontId="1" fillId="33" borderId="27" xfId="0" applyFont="1" applyFill="1" applyBorder="1" applyAlignment="1" applyProtection="1">
      <alignment/>
      <protection/>
    </xf>
    <xf numFmtId="0" fontId="1" fillId="33" borderId="25" xfId="0" applyFont="1" applyFill="1" applyBorder="1" applyAlignment="1" applyProtection="1">
      <alignment/>
      <protection/>
    </xf>
    <xf numFmtId="0" fontId="1" fillId="33" borderId="38" xfId="0" applyFont="1" applyFill="1" applyBorder="1" applyAlignment="1" applyProtection="1">
      <alignment/>
      <protection/>
    </xf>
    <xf numFmtId="0" fontId="1" fillId="33" borderId="39" xfId="0" applyFont="1" applyFill="1" applyBorder="1" applyAlignment="1" applyProtection="1">
      <alignment/>
      <protection/>
    </xf>
    <xf numFmtId="0" fontId="11" fillId="35" borderId="12" xfId="0" applyFont="1" applyFill="1" applyBorder="1" applyAlignment="1" applyProtection="1">
      <alignment horizontal="center"/>
      <protection/>
    </xf>
    <xf numFmtId="0" fontId="11" fillId="35" borderId="26" xfId="0" applyFont="1" applyFill="1" applyBorder="1" applyAlignment="1" applyProtection="1">
      <alignment horizontal="center"/>
      <protection/>
    </xf>
    <xf numFmtId="0" fontId="11" fillId="35" borderId="31" xfId="0" applyFont="1" applyFill="1" applyBorder="1" applyAlignment="1" applyProtection="1">
      <alignment horizontal="center"/>
      <protection/>
    </xf>
    <xf numFmtId="0" fontId="14" fillId="35" borderId="17" xfId="0" applyFont="1" applyFill="1" applyBorder="1" applyAlignment="1" applyProtection="1">
      <alignment/>
      <protection/>
    </xf>
    <xf numFmtId="0" fontId="14" fillId="35" borderId="0" xfId="0" applyFont="1" applyFill="1" applyBorder="1" applyAlignment="1" applyProtection="1">
      <alignment/>
      <protection/>
    </xf>
    <xf numFmtId="0" fontId="14" fillId="35" borderId="40" xfId="0" applyFont="1" applyFill="1" applyBorder="1" applyAlignment="1" applyProtection="1">
      <alignment/>
      <protection/>
    </xf>
    <xf numFmtId="179" fontId="9" fillId="35" borderId="17" xfId="0" applyNumberFormat="1" applyFont="1" applyFill="1" applyBorder="1" applyAlignment="1" applyProtection="1">
      <alignment horizontal="centerContinuous"/>
      <protection/>
    </xf>
    <xf numFmtId="179" fontId="9" fillId="35" borderId="0" xfId="0" applyNumberFormat="1" applyFont="1" applyFill="1" applyBorder="1" applyAlignment="1" applyProtection="1">
      <alignment horizontal="centerContinuous"/>
      <protection/>
    </xf>
    <xf numFmtId="179" fontId="9" fillId="35" borderId="40" xfId="0" applyNumberFormat="1" applyFont="1" applyFill="1" applyBorder="1" applyAlignment="1" applyProtection="1">
      <alignment horizontal="centerContinuous"/>
      <protection/>
    </xf>
    <xf numFmtId="179" fontId="9" fillId="35" borderId="38" xfId="0" applyNumberFormat="1" applyFont="1" applyFill="1" applyBorder="1" applyAlignment="1" applyProtection="1">
      <alignment horizontal="centerContinuous"/>
      <protection/>
    </xf>
    <xf numFmtId="179" fontId="9" fillId="35" borderId="37" xfId="0" applyNumberFormat="1" applyFont="1" applyFill="1" applyBorder="1" applyAlignment="1" applyProtection="1">
      <alignment horizontal="centerContinuous"/>
      <protection/>
    </xf>
    <xf numFmtId="179" fontId="9" fillId="35" borderId="39" xfId="0" applyNumberFormat="1" applyFont="1" applyFill="1" applyBorder="1" applyAlignment="1" applyProtection="1">
      <alignment horizontal="centerContinuous"/>
      <protection/>
    </xf>
    <xf numFmtId="0" fontId="1" fillId="35" borderId="12" xfId="0" applyFont="1" applyFill="1" applyBorder="1" applyAlignment="1" applyProtection="1">
      <alignment/>
      <protection/>
    </xf>
    <xf numFmtId="0" fontId="1" fillId="35" borderId="31" xfId="0" applyFont="1" applyFill="1" applyBorder="1" applyAlignment="1" applyProtection="1">
      <alignment/>
      <protection/>
    </xf>
    <xf numFmtId="0" fontId="1" fillId="35" borderId="17" xfId="0" applyFont="1" applyFill="1" applyBorder="1" applyAlignment="1" applyProtection="1">
      <alignment/>
      <protection/>
    </xf>
    <xf numFmtId="0" fontId="1" fillId="35" borderId="40" xfId="0" applyFont="1" applyFill="1" applyBorder="1" applyAlignment="1" applyProtection="1">
      <alignment/>
      <protection/>
    </xf>
    <xf numFmtId="0" fontId="1" fillId="35" borderId="38" xfId="0" applyFont="1" applyFill="1" applyBorder="1" applyAlignment="1" applyProtection="1">
      <alignment/>
      <protection/>
    </xf>
    <xf numFmtId="0" fontId="1" fillId="35" borderId="39" xfId="0" applyFont="1" applyFill="1" applyBorder="1" applyAlignment="1" applyProtection="1">
      <alignment/>
      <protection/>
    </xf>
    <xf numFmtId="0" fontId="0" fillId="33" borderId="26" xfId="0" applyFont="1" applyFill="1" applyBorder="1" applyAlignment="1" applyProtection="1">
      <alignment horizontal="centerContinuous"/>
      <protection/>
    </xf>
    <xf numFmtId="0" fontId="1" fillId="33" borderId="31" xfId="0" applyFont="1" applyFill="1" applyBorder="1" applyAlignment="1" applyProtection="1">
      <alignment horizontal="centerContinuous"/>
      <protection/>
    </xf>
    <xf numFmtId="0" fontId="0" fillId="33" borderId="26" xfId="0" applyFont="1" applyFill="1" applyBorder="1" applyAlignment="1" applyProtection="1">
      <alignment horizontal="centerContinuous"/>
      <protection/>
    </xf>
    <xf numFmtId="0" fontId="1" fillId="33" borderId="28" xfId="0" applyFont="1" applyFill="1" applyBorder="1" applyAlignment="1" applyProtection="1">
      <alignment horizontal="center"/>
      <protection/>
    </xf>
    <xf numFmtId="0" fontId="1" fillId="33" borderId="26" xfId="0" applyFont="1" applyFill="1" applyBorder="1" applyAlignment="1" applyProtection="1">
      <alignment horizontal="centerContinuous"/>
      <protection/>
    </xf>
    <xf numFmtId="0" fontId="1" fillId="33" borderId="28" xfId="0" applyFont="1" applyFill="1" applyBorder="1" applyAlignment="1" applyProtection="1">
      <alignment horizontal="centerContinuous"/>
      <protection/>
    </xf>
    <xf numFmtId="0" fontId="1" fillId="33" borderId="17" xfId="0" applyFont="1" applyFill="1" applyBorder="1" applyAlignment="1" applyProtection="1">
      <alignment horizontal="centerContinuous"/>
      <protection/>
    </xf>
    <xf numFmtId="0" fontId="0" fillId="33" borderId="0" xfId="0" applyFont="1" applyFill="1" applyBorder="1" applyAlignment="1" applyProtection="1">
      <alignment horizontal="centerContinuous"/>
      <protection/>
    </xf>
    <xf numFmtId="0" fontId="1" fillId="33" borderId="40" xfId="0" applyFont="1" applyFill="1" applyBorder="1" applyAlignment="1" applyProtection="1">
      <alignment horizontal="centerContinuous"/>
      <protection/>
    </xf>
    <xf numFmtId="0" fontId="0" fillId="33" borderId="0" xfId="0" applyFont="1" applyFill="1" applyBorder="1" applyAlignment="1" applyProtection="1">
      <alignment horizontal="centerContinuous"/>
      <protection/>
    </xf>
    <xf numFmtId="0" fontId="1" fillId="33" borderId="34" xfId="0" applyFont="1" applyFill="1" applyBorder="1" applyAlignment="1" applyProtection="1">
      <alignment horizontal="center"/>
      <protection/>
    </xf>
    <xf numFmtId="0" fontId="1" fillId="33" borderId="37" xfId="0" applyFont="1" applyFill="1" applyBorder="1" applyAlignment="1" applyProtection="1">
      <alignment horizontal="centerContinuous"/>
      <protection/>
    </xf>
    <xf numFmtId="0" fontId="1" fillId="33" borderId="41" xfId="0" applyFont="1" applyFill="1" applyBorder="1" applyAlignment="1" applyProtection="1">
      <alignment horizontal="centerContinuous"/>
      <protection/>
    </xf>
    <xf numFmtId="0" fontId="1" fillId="33" borderId="39" xfId="0" applyFont="1" applyFill="1" applyBorder="1" applyAlignment="1" applyProtection="1">
      <alignment horizontal="centerContinuous"/>
      <protection/>
    </xf>
    <xf numFmtId="0" fontId="1" fillId="33" borderId="10" xfId="0" applyFont="1" applyFill="1" applyBorder="1" applyAlignment="1" applyProtection="1">
      <alignment horizontal="centerContinuous"/>
      <protection/>
    </xf>
    <xf numFmtId="0" fontId="1" fillId="33" borderId="15" xfId="0" applyFont="1" applyFill="1" applyBorder="1" applyAlignment="1" applyProtection="1">
      <alignment horizontal="centerContinuous"/>
      <protection/>
    </xf>
    <xf numFmtId="0" fontId="0" fillId="33" borderId="13" xfId="0" applyFont="1" applyFill="1" applyBorder="1" applyAlignment="1" applyProtection="1">
      <alignment horizontal="centerContinuous"/>
      <protection/>
    </xf>
    <xf numFmtId="0" fontId="1" fillId="33" borderId="30" xfId="0" applyFont="1" applyFill="1" applyBorder="1" applyAlignment="1" applyProtection="1">
      <alignment horizontal="center"/>
      <protection/>
    </xf>
    <xf numFmtId="0" fontId="1" fillId="33" borderId="13" xfId="0" applyFont="1" applyFill="1" applyBorder="1" applyAlignment="1" applyProtection="1">
      <alignment horizontal="centerContinuous"/>
      <protection/>
    </xf>
    <xf numFmtId="0" fontId="1" fillId="33" borderId="30" xfId="0" applyFont="1" applyFill="1" applyBorder="1" applyAlignment="1" applyProtection="1">
      <alignment horizontal="centerContinuous"/>
      <protection/>
    </xf>
    <xf numFmtId="0" fontId="1" fillId="33" borderId="24" xfId="0" applyFont="1" applyFill="1" applyBorder="1" applyAlignment="1" applyProtection="1">
      <alignment/>
      <protection/>
    </xf>
    <xf numFmtId="0" fontId="11" fillId="34" borderId="0" xfId="0" applyFont="1" applyFill="1" applyAlignment="1" applyProtection="1">
      <alignment horizontal="centerContinuous"/>
      <protection/>
    </xf>
    <xf numFmtId="0" fontId="11" fillId="34" borderId="0" xfId="0" applyFont="1" applyFill="1" applyAlignment="1" applyProtection="1">
      <alignment/>
      <protection/>
    </xf>
    <xf numFmtId="2" fontId="7" fillId="34" borderId="0" xfId="0" applyNumberFormat="1" applyFont="1" applyFill="1" applyBorder="1" applyAlignment="1" applyProtection="1">
      <alignment horizontal="centerContinuous"/>
      <protection/>
    </xf>
    <xf numFmtId="0" fontId="0" fillId="34" borderId="0" xfId="0" applyFont="1" applyFill="1" applyAlignment="1" applyProtection="1">
      <alignment/>
      <protection/>
    </xf>
    <xf numFmtId="177" fontId="0" fillId="34" borderId="0" xfId="0" applyNumberFormat="1" applyFont="1" applyFill="1" applyBorder="1" applyAlignment="1" applyProtection="1">
      <alignment horizontal="center"/>
      <protection/>
    </xf>
    <xf numFmtId="0" fontId="0" fillId="36" borderId="10" xfId="0" applyFont="1" applyFill="1" applyBorder="1" applyAlignment="1" applyProtection="1">
      <alignment horizontal="right"/>
      <protection/>
    </xf>
    <xf numFmtId="2" fontId="9" fillId="36" borderId="11" xfId="0" applyNumberFormat="1" applyFont="1" applyFill="1" applyBorder="1" applyAlignment="1" applyProtection="1">
      <alignment horizontal="right"/>
      <protection/>
    </xf>
    <xf numFmtId="2" fontId="9" fillId="36" borderId="24" xfId="0" applyNumberFormat="1" applyFont="1" applyFill="1" applyBorder="1" applyAlignment="1" applyProtection="1">
      <alignment horizontal="right"/>
      <protection/>
    </xf>
    <xf numFmtId="2" fontId="7" fillId="36" borderId="13" xfId="0" applyNumberFormat="1" applyFont="1" applyFill="1" applyBorder="1" applyAlignment="1" applyProtection="1">
      <alignment horizontal="right"/>
      <protection/>
    </xf>
    <xf numFmtId="0" fontId="1" fillId="33" borderId="38" xfId="0" applyFont="1" applyFill="1" applyBorder="1" applyAlignment="1" applyProtection="1">
      <alignment/>
      <protection/>
    </xf>
    <xf numFmtId="0" fontId="1" fillId="33" borderId="39" xfId="0" applyFont="1" applyFill="1" applyBorder="1" applyAlignment="1" applyProtection="1">
      <alignment horizontal="right"/>
      <protection/>
    </xf>
    <xf numFmtId="2" fontId="1" fillId="35" borderId="12" xfId="0" applyNumberFormat="1" applyFont="1" applyFill="1" applyBorder="1" applyAlignment="1" applyProtection="1">
      <alignment/>
      <protection/>
    </xf>
    <xf numFmtId="2" fontId="1" fillId="35" borderId="31" xfId="0" applyNumberFormat="1" applyFont="1" applyFill="1" applyBorder="1" applyAlignment="1" applyProtection="1">
      <alignment/>
      <protection/>
    </xf>
    <xf numFmtId="2" fontId="1" fillId="35" borderId="38" xfId="0" applyNumberFormat="1" applyFont="1" applyFill="1" applyBorder="1" applyAlignment="1" applyProtection="1">
      <alignment/>
      <protection/>
    </xf>
    <xf numFmtId="2" fontId="1" fillId="35" borderId="39" xfId="0" applyNumberFormat="1" applyFont="1" applyFill="1" applyBorder="1" applyAlignment="1" applyProtection="1">
      <alignment/>
      <protection/>
    </xf>
    <xf numFmtId="2" fontId="1" fillId="35" borderId="17" xfId="0" applyNumberFormat="1" applyFont="1" applyFill="1" applyBorder="1" applyAlignment="1" applyProtection="1">
      <alignment/>
      <protection/>
    </xf>
    <xf numFmtId="2" fontId="1" fillId="35" borderId="40" xfId="0" applyNumberFormat="1" applyFont="1" applyFill="1" applyBorder="1" applyAlignment="1" applyProtection="1">
      <alignment/>
      <protection/>
    </xf>
    <xf numFmtId="2" fontId="9" fillId="35" borderId="10" xfId="0" applyNumberFormat="1" applyFont="1" applyFill="1" applyBorder="1" applyAlignment="1" applyProtection="1">
      <alignment horizontal="right"/>
      <protection/>
    </xf>
    <xf numFmtId="2" fontId="9" fillId="35" borderId="15" xfId="0" applyNumberFormat="1" applyFont="1" applyFill="1" applyBorder="1" applyAlignment="1" applyProtection="1">
      <alignment horizontal="right"/>
      <protection/>
    </xf>
    <xf numFmtId="0" fontId="1" fillId="35" borderId="12" xfId="0" applyFont="1" applyFill="1" applyBorder="1" applyAlignment="1" applyProtection="1">
      <alignment/>
      <protection/>
    </xf>
    <xf numFmtId="0" fontId="1" fillId="35" borderId="26" xfId="0" applyFont="1" applyFill="1" applyBorder="1" applyAlignment="1" applyProtection="1">
      <alignment/>
      <protection/>
    </xf>
    <xf numFmtId="0" fontId="0" fillId="35" borderId="12" xfId="0" applyFill="1" applyBorder="1" applyAlignment="1" applyProtection="1">
      <alignment/>
      <protection/>
    </xf>
    <xf numFmtId="2" fontId="11" fillId="35" borderId="31" xfId="0" applyNumberFormat="1" applyFont="1" applyFill="1" applyBorder="1" applyAlignment="1" applyProtection="1">
      <alignment/>
      <protection/>
    </xf>
    <xf numFmtId="0" fontId="1" fillId="35" borderId="17" xfId="0" applyFont="1" applyFill="1" applyBorder="1" applyAlignment="1" applyProtection="1">
      <alignment/>
      <protection/>
    </xf>
    <xf numFmtId="2" fontId="11" fillId="35" borderId="40" xfId="0" applyNumberFormat="1" applyFont="1" applyFill="1" applyBorder="1" applyAlignment="1" applyProtection="1">
      <alignment/>
      <protection/>
    </xf>
    <xf numFmtId="0" fontId="15" fillId="35" borderId="26" xfId="0" applyFont="1" applyFill="1" applyBorder="1" applyAlignment="1" applyProtection="1">
      <alignment horizontal="center"/>
      <protection/>
    </xf>
    <xf numFmtId="0" fontId="1" fillId="35" borderId="38" xfId="0" applyFont="1" applyFill="1" applyBorder="1" applyAlignment="1" applyProtection="1">
      <alignment/>
      <protection/>
    </xf>
    <xf numFmtId="0" fontId="0" fillId="35" borderId="37" xfId="0" applyFont="1" applyFill="1" applyBorder="1" applyAlignment="1" applyProtection="1">
      <alignment/>
      <protection/>
    </xf>
    <xf numFmtId="0" fontId="0" fillId="35" borderId="38" xfId="0" applyFill="1" applyBorder="1" applyAlignment="1" applyProtection="1">
      <alignment/>
      <protection/>
    </xf>
    <xf numFmtId="0" fontId="11" fillId="35" borderId="17" xfId="0" applyFont="1" applyFill="1" applyBorder="1" applyAlignment="1" applyProtection="1">
      <alignment/>
      <protection/>
    </xf>
    <xf numFmtId="0" fontId="11" fillId="35" borderId="12" xfId="0" applyFont="1" applyFill="1" applyBorder="1" applyAlignment="1" applyProtection="1">
      <alignment/>
      <protection/>
    </xf>
    <xf numFmtId="0" fontId="0" fillId="35" borderId="37" xfId="0" applyFill="1" applyBorder="1" applyAlignment="1" applyProtection="1">
      <alignment/>
      <protection/>
    </xf>
    <xf numFmtId="0" fontId="11" fillId="35" borderId="38" xfId="0" applyFont="1" applyFill="1" applyBorder="1" applyAlignment="1" applyProtection="1">
      <alignment/>
      <protection/>
    </xf>
    <xf numFmtId="0" fontId="1" fillId="33" borderId="15" xfId="0" applyFont="1" applyFill="1" applyBorder="1" applyAlignment="1" applyProtection="1">
      <alignment/>
      <protection/>
    </xf>
    <xf numFmtId="0" fontId="6" fillId="36" borderId="30" xfId="0" applyFont="1" applyFill="1" applyBorder="1" applyAlignment="1" applyProtection="1">
      <alignment/>
      <protection locked="0"/>
    </xf>
    <xf numFmtId="1" fontId="6" fillId="36" borderId="12" xfId="0" applyNumberFormat="1" applyFont="1" applyFill="1" applyBorder="1" applyAlignment="1" applyProtection="1">
      <alignment horizontal="right"/>
      <protection locked="0"/>
    </xf>
    <xf numFmtId="1" fontId="6" fillId="36" borderId="28" xfId="0" applyNumberFormat="1" applyFont="1" applyFill="1" applyBorder="1" applyAlignment="1" applyProtection="1">
      <alignment horizontal="right"/>
      <protection locked="0"/>
    </xf>
    <xf numFmtId="1" fontId="6" fillId="36" borderId="42" xfId="0" applyNumberFormat="1" applyFont="1" applyFill="1" applyBorder="1" applyAlignment="1" applyProtection="1">
      <alignment horizontal="right"/>
      <protection locked="0"/>
    </xf>
    <xf numFmtId="1" fontId="6" fillId="36" borderId="11" xfId="0" applyNumberFormat="1" applyFont="1" applyFill="1" applyBorder="1" applyAlignment="1" applyProtection="1">
      <alignment horizontal="right"/>
      <protection locked="0"/>
    </xf>
    <xf numFmtId="1" fontId="6" fillId="36" borderId="29" xfId="0" applyNumberFormat="1" applyFont="1" applyFill="1" applyBorder="1" applyAlignment="1" applyProtection="1">
      <alignment horizontal="right"/>
      <protection locked="0"/>
    </xf>
    <xf numFmtId="1" fontId="6" fillId="36" borderId="22" xfId="0" applyNumberFormat="1" applyFont="1" applyFill="1" applyBorder="1" applyAlignment="1" applyProtection="1">
      <alignment horizontal="right"/>
      <protection locked="0"/>
    </xf>
    <xf numFmtId="2" fontId="6" fillId="36" borderId="29" xfId="0" applyNumberFormat="1" applyFont="1" applyFill="1" applyBorder="1" applyAlignment="1" applyProtection="1">
      <alignment horizontal="right"/>
      <protection locked="0"/>
    </xf>
    <xf numFmtId="0" fontId="6" fillId="35" borderId="41" xfId="0" applyFont="1" applyFill="1" applyBorder="1" applyAlignment="1" applyProtection="1">
      <alignment/>
      <protection locked="0"/>
    </xf>
    <xf numFmtId="1" fontId="6" fillId="36" borderId="33" xfId="0" applyNumberFormat="1" applyFont="1" applyFill="1" applyBorder="1" applyAlignment="1" applyProtection="1">
      <alignment horizontal="right"/>
      <protection locked="0"/>
    </xf>
    <xf numFmtId="178" fontId="6" fillId="36" borderId="21" xfId="0" applyNumberFormat="1" applyFont="1" applyFill="1" applyBorder="1" applyAlignment="1" applyProtection="1">
      <alignment horizontal="right"/>
      <protection locked="0"/>
    </xf>
    <xf numFmtId="178" fontId="6" fillId="36" borderId="29" xfId="0" applyNumberFormat="1" applyFont="1" applyFill="1" applyBorder="1" applyAlignment="1" applyProtection="1">
      <alignment horizontal="right"/>
      <protection locked="0"/>
    </xf>
    <xf numFmtId="0" fontId="1" fillId="36" borderId="24" xfId="0" applyFont="1" applyFill="1" applyBorder="1" applyAlignment="1" applyProtection="1">
      <alignment horizontal="centerContinuous"/>
      <protection/>
    </xf>
    <xf numFmtId="0" fontId="0" fillId="36" borderId="43" xfId="0" applyFont="1" applyFill="1" applyBorder="1" applyAlignment="1" applyProtection="1">
      <alignment horizontal="centerContinuous"/>
      <protection/>
    </xf>
    <xf numFmtId="0" fontId="1" fillId="36" borderId="14" xfId="0" applyFont="1" applyFill="1" applyBorder="1" applyAlignment="1" applyProtection="1">
      <alignment horizontal="centerContinuous"/>
      <protection/>
    </xf>
    <xf numFmtId="0" fontId="1" fillId="36" borderId="10" xfId="0" applyFont="1" applyFill="1" applyBorder="1" applyAlignment="1" applyProtection="1">
      <alignment horizontal="centerContinuous"/>
      <protection/>
    </xf>
    <xf numFmtId="0" fontId="0" fillId="36" borderId="13" xfId="0" applyFont="1" applyFill="1" applyBorder="1" applyAlignment="1" applyProtection="1">
      <alignment horizontal="centerContinuous"/>
      <protection/>
    </xf>
    <xf numFmtId="0" fontId="1" fillId="36" borderId="15" xfId="0" applyFont="1" applyFill="1" applyBorder="1" applyAlignment="1" applyProtection="1">
      <alignment horizontal="centerContinuous"/>
      <protection/>
    </xf>
    <xf numFmtId="0" fontId="0" fillId="33" borderId="10" xfId="0" applyFill="1" applyBorder="1" applyAlignment="1">
      <alignment/>
    </xf>
    <xf numFmtId="0" fontId="0" fillId="36" borderId="18" xfId="0" applyFill="1" applyBorder="1" applyAlignment="1">
      <alignment/>
    </xf>
    <xf numFmtId="0" fontId="1" fillId="33" borderId="44" xfId="0" applyFont="1" applyFill="1" applyBorder="1" applyAlignment="1" applyProtection="1">
      <alignment horizontal="centerContinuous"/>
      <protection/>
    </xf>
    <xf numFmtId="0" fontId="4" fillId="34" borderId="0" xfId="0" applyFont="1" applyFill="1" applyAlignment="1" applyProtection="1">
      <alignment/>
      <protection/>
    </xf>
    <xf numFmtId="2" fontId="13" fillId="34" borderId="0" xfId="0" applyNumberFormat="1" applyFont="1" applyFill="1" applyBorder="1" applyAlignment="1" applyProtection="1">
      <alignment horizontal="centerContinuous"/>
      <protection/>
    </xf>
    <xf numFmtId="2" fontId="4" fillId="34" borderId="0" xfId="0" applyNumberFormat="1" applyFont="1" applyFill="1" applyBorder="1" applyAlignment="1" applyProtection="1">
      <alignment horizontal="center"/>
      <protection/>
    </xf>
    <xf numFmtId="2" fontId="13" fillId="34" borderId="10" xfId="0" applyNumberFormat="1" applyFont="1" applyFill="1" applyBorder="1" applyAlignment="1" applyProtection="1">
      <alignment horizontal="centerContinuous"/>
      <protection/>
    </xf>
    <xf numFmtId="182" fontId="6" fillId="34" borderId="0" xfId="0" applyNumberFormat="1" applyFont="1" applyFill="1" applyBorder="1" applyAlignment="1" applyProtection="1">
      <alignment horizontal="centerContinuous"/>
      <protection/>
    </xf>
    <xf numFmtId="0" fontId="11" fillId="37" borderId="10" xfId="0" applyFont="1" applyFill="1" applyBorder="1" applyAlignment="1" applyProtection="1">
      <alignment horizontal="left"/>
      <protection/>
    </xf>
    <xf numFmtId="0" fontId="19" fillId="37" borderId="13" xfId="0" applyFont="1" applyFill="1" applyBorder="1" applyAlignment="1" applyProtection="1">
      <alignment horizontal="centerContinuous"/>
      <protection/>
    </xf>
    <xf numFmtId="0" fontId="11" fillId="33" borderId="11" xfId="0" applyFont="1" applyFill="1" applyBorder="1" applyAlignment="1" applyProtection="1">
      <alignment/>
      <protection/>
    </xf>
    <xf numFmtId="0" fontId="1" fillId="33" borderId="17" xfId="0" applyFont="1" applyFill="1" applyBorder="1" applyAlignment="1" applyProtection="1">
      <alignment/>
      <protection/>
    </xf>
    <xf numFmtId="0" fontId="1" fillId="33" borderId="40" xfId="0" applyFont="1" applyFill="1" applyBorder="1" applyAlignment="1" applyProtection="1">
      <alignment horizontal="right"/>
      <protection/>
    </xf>
    <xf numFmtId="0" fontId="4" fillId="34" borderId="0" xfId="0" applyFont="1" applyFill="1" applyAlignment="1" applyProtection="1">
      <alignment/>
      <protection/>
    </xf>
    <xf numFmtId="0" fontId="4" fillId="34" borderId="0" xfId="0" applyFont="1" applyFill="1" applyAlignment="1" applyProtection="1">
      <alignment horizontal="centerContinuous"/>
      <protection/>
    </xf>
    <xf numFmtId="0" fontId="5" fillId="34" borderId="0" xfId="0" applyFont="1" applyFill="1" applyAlignment="1">
      <alignment/>
    </xf>
    <xf numFmtId="0" fontId="20" fillId="34" borderId="0" xfId="0" applyFont="1" applyFill="1" applyAlignment="1" applyProtection="1">
      <alignment horizontal="centerContinuous"/>
      <protection/>
    </xf>
    <xf numFmtId="0" fontId="4" fillId="34" borderId="0" xfId="0" applyFont="1" applyFill="1" applyBorder="1" applyAlignment="1" applyProtection="1">
      <alignment horizontal="left"/>
      <protection/>
    </xf>
    <xf numFmtId="0" fontId="4" fillId="34" borderId="0" xfId="0" applyFont="1" applyFill="1" applyBorder="1" applyAlignment="1" applyProtection="1">
      <alignment/>
      <protection/>
    </xf>
    <xf numFmtId="0" fontId="4" fillId="34" borderId="0" xfId="0" applyFont="1" applyFill="1" applyBorder="1" applyAlignment="1" applyProtection="1">
      <alignment horizontal="centerContinuous"/>
      <protection/>
    </xf>
    <xf numFmtId="0" fontId="4" fillId="34" borderId="0" xfId="0" applyFont="1" applyFill="1" applyAlignment="1" applyProtection="1">
      <alignment horizontal="left"/>
      <protection/>
    </xf>
    <xf numFmtId="0" fontId="4" fillId="34" borderId="0" xfId="0" applyFont="1" applyFill="1" applyAlignment="1" applyProtection="1">
      <alignment horizontal="centerContinuous"/>
      <protection/>
    </xf>
    <xf numFmtId="0" fontId="4" fillId="34" borderId="0" xfId="0" applyFont="1" applyFill="1" applyAlignment="1" applyProtection="1">
      <alignment/>
      <protection/>
    </xf>
    <xf numFmtId="2" fontId="4" fillId="34" borderId="0" xfId="0" applyNumberFormat="1" applyFont="1" applyFill="1" applyBorder="1" applyAlignment="1" applyProtection="1">
      <alignment horizontal="centerContinuous"/>
      <protection/>
    </xf>
    <xf numFmtId="0" fontId="4" fillId="34" borderId="0" xfId="0" applyFont="1" applyFill="1" applyBorder="1" applyAlignment="1" applyProtection="1">
      <alignment/>
      <protection/>
    </xf>
    <xf numFmtId="2" fontId="4" fillId="34" borderId="0" xfId="0" applyNumberFormat="1" applyFont="1" applyFill="1" applyBorder="1" applyAlignment="1" applyProtection="1">
      <alignment horizontal="right"/>
      <protection/>
    </xf>
    <xf numFmtId="0" fontId="4" fillId="34" borderId="0" xfId="0" applyFont="1" applyFill="1" applyBorder="1" applyAlignment="1" applyProtection="1">
      <alignment horizontal="right"/>
      <protection/>
    </xf>
    <xf numFmtId="0" fontId="4" fillId="34" borderId="12" xfId="0" applyFont="1" applyFill="1" applyBorder="1" applyAlignment="1" applyProtection="1">
      <alignment/>
      <protection/>
    </xf>
    <xf numFmtId="0" fontId="4" fillId="34" borderId="28" xfId="0" applyFont="1" applyFill="1" applyBorder="1" applyAlignment="1" applyProtection="1">
      <alignment/>
      <protection/>
    </xf>
    <xf numFmtId="0" fontId="4" fillId="34" borderId="17" xfId="0" applyFont="1" applyFill="1" applyBorder="1" applyAlignment="1" applyProtection="1">
      <alignment/>
      <protection/>
    </xf>
    <xf numFmtId="0" fontId="4" fillId="34" borderId="34" xfId="0" applyFont="1" applyFill="1" applyBorder="1" applyAlignment="1" applyProtection="1">
      <alignment/>
      <protection/>
    </xf>
    <xf numFmtId="0" fontId="4" fillId="34" borderId="16" xfId="0" applyFont="1" applyFill="1" applyBorder="1" applyAlignment="1" applyProtection="1">
      <alignment horizontal="right"/>
      <protection/>
    </xf>
    <xf numFmtId="0" fontId="4" fillId="34" borderId="0" xfId="0" applyFont="1" applyFill="1" applyAlignment="1">
      <alignment/>
    </xf>
    <xf numFmtId="0" fontId="4" fillId="34" borderId="14" xfId="0" applyFont="1" applyFill="1" applyBorder="1" applyAlignment="1" applyProtection="1">
      <alignment horizontal="right"/>
      <protection/>
    </xf>
    <xf numFmtId="0" fontId="5" fillId="34" borderId="17" xfId="0" applyFont="1" applyFill="1" applyBorder="1" applyAlignment="1">
      <alignment/>
    </xf>
    <xf numFmtId="0" fontId="4" fillId="34" borderId="27" xfId="0" applyFont="1" applyFill="1" applyBorder="1" applyAlignment="1" applyProtection="1">
      <alignment/>
      <protection/>
    </xf>
    <xf numFmtId="0" fontId="5" fillId="34" borderId="45" xfId="0" applyFont="1" applyFill="1" applyBorder="1" applyAlignment="1">
      <alignment/>
    </xf>
    <xf numFmtId="0" fontId="4" fillId="34" borderId="11" xfId="0" applyFont="1" applyFill="1" applyBorder="1" applyAlignment="1" applyProtection="1">
      <alignment/>
      <protection/>
    </xf>
    <xf numFmtId="0" fontId="5" fillId="34" borderId="18" xfId="0" applyFont="1" applyFill="1" applyBorder="1" applyAlignment="1">
      <alignment/>
    </xf>
    <xf numFmtId="0" fontId="5" fillId="34" borderId="38" xfId="0" applyFont="1" applyFill="1" applyBorder="1" applyAlignment="1">
      <alignment/>
    </xf>
    <xf numFmtId="0" fontId="4" fillId="34" borderId="24" xfId="0" applyFont="1" applyFill="1" applyBorder="1" applyAlignment="1" applyProtection="1">
      <alignment/>
      <protection/>
    </xf>
    <xf numFmtId="0" fontId="5" fillId="34" borderId="43" xfId="0" applyFont="1" applyFill="1" applyBorder="1" applyAlignment="1">
      <alignment/>
    </xf>
    <xf numFmtId="2" fontId="4" fillId="34" borderId="38" xfId="0" applyNumberFormat="1" applyFont="1" applyFill="1" applyBorder="1" applyAlignment="1" applyProtection="1">
      <alignment/>
      <protection/>
    </xf>
    <xf numFmtId="0" fontId="5" fillId="34" borderId="39" xfId="0" applyFont="1" applyFill="1" applyBorder="1" applyAlignment="1">
      <alignment/>
    </xf>
    <xf numFmtId="0" fontId="4" fillId="34" borderId="0" xfId="0" applyFont="1" applyFill="1" applyBorder="1" applyAlignment="1" applyProtection="1">
      <alignment horizontal="right"/>
      <protection/>
    </xf>
    <xf numFmtId="176" fontId="4" fillId="34" borderId="0" xfId="0" applyNumberFormat="1" applyFont="1" applyFill="1" applyBorder="1" applyAlignment="1" applyProtection="1">
      <alignment horizontal="center"/>
      <protection/>
    </xf>
    <xf numFmtId="0" fontId="5" fillId="34" borderId="0" xfId="0" applyFont="1" applyFill="1" applyBorder="1" applyAlignment="1">
      <alignment/>
    </xf>
    <xf numFmtId="0" fontId="4" fillId="34" borderId="10" xfId="0" applyFont="1" applyFill="1" applyBorder="1" applyAlignment="1" applyProtection="1">
      <alignment/>
      <protection/>
    </xf>
    <xf numFmtId="0" fontId="4" fillId="34" borderId="13" xfId="0" applyFont="1" applyFill="1" applyBorder="1" applyAlignment="1" applyProtection="1">
      <alignment/>
      <protection/>
    </xf>
    <xf numFmtId="0" fontId="4" fillId="34" borderId="13" xfId="0" applyFont="1" applyFill="1" applyBorder="1" applyAlignment="1" applyProtection="1">
      <alignment/>
      <protection/>
    </xf>
    <xf numFmtId="0" fontId="4" fillId="34" borderId="15" xfId="0" applyFont="1" applyFill="1" applyBorder="1" applyAlignment="1" applyProtection="1">
      <alignment horizontal="right"/>
      <protection/>
    </xf>
    <xf numFmtId="0" fontId="4" fillId="34" borderId="43" xfId="0" applyFont="1" applyFill="1" applyBorder="1" applyAlignment="1" applyProtection="1">
      <alignment/>
      <protection/>
    </xf>
    <xf numFmtId="0" fontId="4" fillId="34" borderId="43" xfId="0" applyFont="1" applyFill="1" applyBorder="1" applyAlignment="1" applyProtection="1">
      <alignment/>
      <protection/>
    </xf>
    <xf numFmtId="0" fontId="4" fillId="34" borderId="18" xfId="0" applyFont="1" applyFill="1" applyBorder="1" applyAlignment="1" applyProtection="1">
      <alignment/>
      <protection/>
    </xf>
    <xf numFmtId="0" fontId="4" fillId="34" borderId="18" xfId="0" applyFont="1" applyFill="1" applyBorder="1" applyAlignment="1" applyProtection="1">
      <alignment/>
      <protection/>
    </xf>
    <xf numFmtId="0" fontId="4" fillId="34" borderId="10" xfId="0" applyFont="1" applyFill="1" applyBorder="1" applyAlignment="1" applyProtection="1">
      <alignment/>
      <protection/>
    </xf>
    <xf numFmtId="0" fontId="5" fillId="34" borderId="0" xfId="0" applyFont="1" applyFill="1" applyAlignment="1" applyProtection="1">
      <alignment/>
      <protection/>
    </xf>
    <xf numFmtId="0" fontId="4" fillId="34" borderId="0" xfId="0" applyFont="1" applyFill="1" applyAlignment="1" applyProtection="1">
      <alignment horizontal="right"/>
      <protection/>
    </xf>
    <xf numFmtId="0" fontId="4" fillId="34" borderId="0" xfId="0" applyFont="1" applyFill="1" applyAlignment="1" applyProtection="1">
      <alignment/>
      <protection locked="0"/>
    </xf>
    <xf numFmtId="2" fontId="13" fillId="34" borderId="15" xfId="0" applyNumberFormat="1" applyFont="1" applyFill="1" applyBorder="1" applyAlignment="1" applyProtection="1">
      <alignment horizontal="centerContinuous"/>
      <protection/>
    </xf>
    <xf numFmtId="0" fontId="13" fillId="34" borderId="15" xfId="0" applyFont="1" applyFill="1" applyBorder="1" applyAlignment="1" applyProtection="1">
      <alignment horizontal="centerContinuous"/>
      <protection/>
    </xf>
    <xf numFmtId="177" fontId="4" fillId="34" borderId="27" xfId="0" applyNumberFormat="1" applyFont="1" applyFill="1" applyBorder="1" applyAlignment="1" applyProtection="1">
      <alignment horizontal="centerContinuous"/>
      <protection/>
    </xf>
    <xf numFmtId="177" fontId="4" fillId="34" borderId="25" xfId="0" applyNumberFormat="1" applyFont="1" applyFill="1" applyBorder="1" applyAlignment="1" applyProtection="1">
      <alignment horizontal="centerContinuous"/>
      <protection/>
    </xf>
    <xf numFmtId="177" fontId="4" fillId="34" borderId="11" xfId="0" applyNumberFormat="1" applyFont="1" applyFill="1" applyBorder="1" applyAlignment="1" applyProtection="1">
      <alignment horizontal="centerContinuous"/>
      <protection/>
    </xf>
    <xf numFmtId="177" fontId="4" fillId="34" borderId="16" xfId="0" applyNumberFormat="1" applyFont="1" applyFill="1" applyBorder="1" applyAlignment="1" applyProtection="1">
      <alignment horizontal="centerContinuous"/>
      <protection/>
    </xf>
    <xf numFmtId="177" fontId="4" fillId="34" borderId="24" xfId="0" applyNumberFormat="1" applyFont="1" applyFill="1" applyBorder="1" applyAlignment="1" applyProtection="1">
      <alignment horizontal="centerContinuous"/>
      <protection/>
    </xf>
    <xf numFmtId="177" fontId="4" fillId="34" borderId="14" xfId="0" applyNumberFormat="1" applyFont="1" applyFill="1" applyBorder="1" applyAlignment="1" applyProtection="1">
      <alignment horizontal="centerContinuous"/>
      <protection/>
    </xf>
    <xf numFmtId="0" fontId="11" fillId="36" borderId="18" xfId="0" applyFont="1" applyFill="1" applyBorder="1" applyAlignment="1" applyProtection="1">
      <alignment horizontal="right"/>
      <protection/>
    </xf>
    <xf numFmtId="12" fontId="11" fillId="36" borderId="18" xfId="0" applyNumberFormat="1" applyFont="1" applyFill="1" applyBorder="1" applyAlignment="1" applyProtection="1">
      <alignment horizontal="right"/>
      <protection/>
    </xf>
    <xf numFmtId="176" fontId="11" fillId="36" borderId="46" xfId="0" applyNumberFormat="1" applyFont="1" applyFill="1" applyBorder="1" applyAlignment="1" applyProtection="1">
      <alignment horizontal="right"/>
      <protection/>
    </xf>
    <xf numFmtId="176" fontId="11" fillId="36" borderId="35" xfId="0" applyNumberFormat="1" applyFont="1" applyFill="1" applyBorder="1" applyAlignment="1" applyProtection="1">
      <alignment horizontal="right"/>
      <protection/>
    </xf>
    <xf numFmtId="177" fontId="9" fillId="35" borderId="12" xfId="0" applyNumberFormat="1" applyFont="1" applyFill="1" applyBorder="1" applyAlignment="1" applyProtection="1">
      <alignment/>
      <protection/>
    </xf>
    <xf numFmtId="2" fontId="9" fillId="35" borderId="31" xfId="0" applyNumberFormat="1" applyFont="1" applyFill="1" applyBorder="1" applyAlignment="1" applyProtection="1">
      <alignment/>
      <protection/>
    </xf>
    <xf numFmtId="177" fontId="9" fillId="35" borderId="17" xfId="0" applyNumberFormat="1" applyFont="1" applyFill="1" applyBorder="1" applyAlignment="1" applyProtection="1">
      <alignment/>
      <protection/>
    </xf>
    <xf numFmtId="2" fontId="9" fillId="35" borderId="40" xfId="0" applyNumberFormat="1" applyFont="1" applyFill="1" applyBorder="1" applyAlignment="1" applyProtection="1">
      <alignment/>
      <protection/>
    </xf>
    <xf numFmtId="177" fontId="9" fillId="35" borderId="38" xfId="0" applyNumberFormat="1" applyFont="1" applyFill="1" applyBorder="1" applyAlignment="1" applyProtection="1">
      <alignment/>
      <protection/>
    </xf>
    <xf numFmtId="2" fontId="9" fillId="35" borderId="39" xfId="0" applyNumberFormat="1" applyFont="1" applyFill="1" applyBorder="1" applyAlignment="1" applyProtection="1">
      <alignment/>
      <protection/>
    </xf>
    <xf numFmtId="0" fontId="9" fillId="35" borderId="12" xfId="0" applyFont="1" applyFill="1" applyBorder="1" applyAlignment="1" applyProtection="1">
      <alignment/>
      <protection/>
    </xf>
    <xf numFmtId="0" fontId="9" fillId="35" borderId="17" xfId="0" applyFont="1" applyFill="1" applyBorder="1" applyAlignment="1" applyProtection="1">
      <alignment/>
      <protection/>
    </xf>
    <xf numFmtId="0" fontId="9" fillId="35" borderId="38" xfId="0" applyFont="1" applyFill="1" applyBorder="1" applyAlignment="1" applyProtection="1">
      <alignment/>
      <protection/>
    </xf>
    <xf numFmtId="0" fontId="4" fillId="34" borderId="0" xfId="0" applyFont="1" applyFill="1" applyBorder="1" applyAlignment="1" applyProtection="1">
      <alignment/>
      <protection/>
    </xf>
    <xf numFmtId="0" fontId="4" fillId="34" borderId="10" xfId="0" applyFont="1" applyFill="1" applyBorder="1" applyAlignment="1" applyProtection="1">
      <alignment/>
      <protection locked="0"/>
    </xf>
    <xf numFmtId="2" fontId="4" fillId="34" borderId="0" xfId="0" applyNumberFormat="1" applyFont="1" applyFill="1" applyBorder="1" applyAlignment="1" applyProtection="1">
      <alignment horizontal="left"/>
      <protection/>
    </xf>
    <xf numFmtId="2" fontId="4" fillId="34" borderId="0" xfId="0" applyNumberFormat="1" applyFont="1" applyFill="1" applyBorder="1" applyAlignment="1" applyProtection="1">
      <alignment horizontal="right"/>
      <protection/>
    </xf>
    <xf numFmtId="0" fontId="13" fillId="34" borderId="0" xfId="0" applyFont="1" applyFill="1" applyBorder="1" applyAlignment="1" applyProtection="1">
      <alignment horizontal="centerContinuous"/>
      <protection/>
    </xf>
    <xf numFmtId="0" fontId="4" fillId="34" borderId="13" xfId="0" applyFont="1" applyFill="1" applyBorder="1" applyAlignment="1" applyProtection="1">
      <alignment horizontal="right"/>
      <protection/>
    </xf>
    <xf numFmtId="2" fontId="17" fillId="34" borderId="10" xfId="0" applyNumberFormat="1" applyFont="1" applyFill="1" applyBorder="1" applyAlignment="1" applyProtection="1">
      <alignment horizontal="centerContinuous"/>
      <protection locked="0"/>
    </xf>
    <xf numFmtId="0" fontId="11" fillId="33" borderId="25" xfId="0" applyFont="1" applyFill="1" applyBorder="1" applyAlignment="1" applyProtection="1">
      <alignment horizontal="right"/>
      <protection/>
    </xf>
    <xf numFmtId="0" fontId="9" fillId="34" borderId="0" xfId="0" applyFont="1" applyFill="1" applyBorder="1" applyAlignment="1" applyProtection="1">
      <alignment/>
      <protection/>
    </xf>
    <xf numFmtId="0" fontId="6" fillId="34" borderId="0" xfId="0" applyFont="1" applyFill="1" applyBorder="1" applyAlignment="1" applyProtection="1">
      <alignment/>
      <protection locked="0"/>
    </xf>
    <xf numFmtId="2" fontId="11" fillId="34" borderId="0" xfId="0" applyNumberFormat="1" applyFont="1" applyFill="1" applyBorder="1" applyAlignment="1" applyProtection="1">
      <alignment/>
      <protection/>
    </xf>
    <xf numFmtId="2" fontId="6" fillId="34" borderId="0" xfId="0" applyNumberFormat="1" applyFont="1" applyFill="1" applyBorder="1" applyAlignment="1" applyProtection="1">
      <alignment/>
      <protection locked="0"/>
    </xf>
    <xf numFmtId="2" fontId="9" fillId="34" borderId="0" xfId="0" applyNumberFormat="1" applyFont="1" applyFill="1" applyBorder="1" applyAlignment="1" applyProtection="1">
      <alignment/>
      <protection/>
    </xf>
    <xf numFmtId="0" fontId="20" fillId="34" borderId="0" xfId="0" applyFont="1" applyFill="1" applyAlignment="1" applyProtection="1">
      <alignment/>
      <protection/>
    </xf>
    <xf numFmtId="2" fontId="13" fillId="34" borderId="0" xfId="0" applyNumberFormat="1" applyFont="1" applyFill="1" applyAlignment="1" applyProtection="1">
      <alignment/>
      <protection/>
    </xf>
    <xf numFmtId="0" fontId="4" fillId="34" borderId="0" xfId="0" applyFont="1" applyFill="1" applyBorder="1" applyAlignment="1">
      <alignment/>
    </xf>
    <xf numFmtId="181" fontId="6" fillId="36" borderId="16" xfId="0" applyNumberFormat="1" applyFont="1" applyFill="1" applyBorder="1" applyAlignment="1" applyProtection="1">
      <alignment horizontal="left"/>
      <protection/>
    </xf>
    <xf numFmtId="0" fontId="6" fillId="36" borderId="16" xfId="0" applyFont="1" applyFill="1" applyBorder="1" applyAlignment="1" applyProtection="1">
      <alignment horizontal="left"/>
      <protection/>
    </xf>
    <xf numFmtId="49" fontId="6" fillId="36" borderId="14" xfId="0" applyNumberFormat="1" applyFont="1" applyFill="1" applyBorder="1" applyAlignment="1" applyProtection="1">
      <alignment horizontal="left"/>
      <protection/>
    </xf>
    <xf numFmtId="2" fontId="6" fillId="36" borderId="25" xfId="0" applyNumberFormat="1" applyFont="1" applyFill="1" applyBorder="1" applyAlignment="1" applyProtection="1">
      <alignment horizontal="left"/>
      <protection/>
    </xf>
    <xf numFmtId="2" fontId="6" fillId="36" borderId="16" xfId="0" applyNumberFormat="1" applyFont="1" applyFill="1" applyBorder="1" applyAlignment="1" applyProtection="1">
      <alignment/>
      <protection/>
    </xf>
    <xf numFmtId="2" fontId="6" fillId="36" borderId="16" xfId="0" applyNumberFormat="1" applyFont="1" applyFill="1" applyBorder="1" applyAlignment="1" applyProtection="1">
      <alignment horizontal="left"/>
      <protection/>
    </xf>
    <xf numFmtId="2" fontId="6" fillId="36" borderId="14" xfId="0" applyNumberFormat="1" applyFont="1" applyFill="1" applyBorder="1" applyAlignment="1" applyProtection="1">
      <alignment horizontal="left"/>
      <protection/>
    </xf>
    <xf numFmtId="0" fontId="11" fillId="33" borderId="27" xfId="0" applyFont="1" applyFill="1" applyBorder="1" applyAlignment="1" applyProtection="1">
      <alignment/>
      <protection/>
    </xf>
    <xf numFmtId="0" fontId="11" fillId="33" borderId="11" xfId="0" applyFont="1" applyFill="1" applyBorder="1" applyAlignment="1" applyProtection="1">
      <alignment/>
      <protection/>
    </xf>
    <xf numFmtId="0" fontId="6" fillId="36" borderId="11" xfId="0" applyFont="1" applyFill="1" applyBorder="1" applyAlignment="1" applyProtection="1">
      <alignment horizontal="left"/>
      <protection locked="0"/>
    </xf>
    <xf numFmtId="2" fontId="6" fillId="36" borderId="11" xfId="0" applyNumberFormat="1" applyFont="1" applyFill="1" applyBorder="1" applyAlignment="1" applyProtection="1">
      <alignment horizontal="left"/>
      <protection locked="0"/>
    </xf>
    <xf numFmtId="2" fontId="6" fillId="36" borderId="11" xfId="0" applyNumberFormat="1" applyFont="1" applyFill="1" applyBorder="1" applyAlignment="1" applyProtection="1">
      <alignment/>
      <protection locked="0"/>
    </xf>
    <xf numFmtId="0" fontId="6" fillId="36" borderId="27" xfId="0" applyFont="1" applyFill="1" applyBorder="1" applyAlignment="1" applyProtection="1">
      <alignment/>
      <protection locked="0"/>
    </xf>
    <xf numFmtId="49" fontId="6" fillId="36" borderId="24" xfId="0" applyNumberFormat="1" applyFont="1" applyFill="1" applyBorder="1" applyAlignment="1" applyProtection="1">
      <alignment horizontal="left"/>
      <protection locked="0"/>
    </xf>
    <xf numFmtId="2" fontId="6" fillId="36" borderId="27" xfId="0" applyNumberFormat="1" applyFont="1" applyFill="1" applyBorder="1" applyAlignment="1" applyProtection="1">
      <alignment horizontal="left"/>
      <protection locked="0"/>
    </xf>
    <xf numFmtId="2" fontId="6" fillId="36" borderId="24" xfId="0" applyNumberFormat="1" applyFont="1" applyFill="1" applyBorder="1" applyAlignment="1" applyProtection="1">
      <alignment horizontal="left"/>
      <protection locked="0"/>
    </xf>
    <xf numFmtId="0" fontId="16" fillId="37" borderId="13" xfId="0" applyFont="1" applyFill="1" applyBorder="1" applyAlignment="1" applyProtection="1">
      <alignment horizontal="right"/>
      <protection locked="0"/>
    </xf>
    <xf numFmtId="0" fontId="6" fillId="36" borderId="25" xfId="0" applyFont="1" applyFill="1" applyBorder="1" applyAlignment="1" applyProtection="1">
      <alignment/>
      <protection/>
    </xf>
    <xf numFmtId="0" fontId="1" fillId="33" borderId="13" xfId="0" applyFont="1" applyFill="1" applyBorder="1" applyAlignment="1" applyProtection="1">
      <alignment/>
      <protection/>
    </xf>
    <xf numFmtId="2" fontId="6" fillId="36" borderId="25" xfId="0" applyNumberFormat="1" applyFont="1" applyFill="1" applyBorder="1" applyAlignment="1" applyProtection="1">
      <alignment horizontal="right"/>
      <protection locked="0"/>
    </xf>
    <xf numFmtId="2" fontId="16" fillId="37" borderId="15" xfId="0" applyNumberFormat="1" applyFont="1" applyFill="1" applyBorder="1" applyAlignment="1" applyProtection="1">
      <alignment horizontal="right"/>
      <protection/>
    </xf>
    <xf numFmtId="181" fontId="6" fillId="36" borderId="11" xfId="0" applyNumberFormat="1" applyFont="1" applyFill="1" applyBorder="1" applyAlignment="1" applyProtection="1">
      <alignment horizontal="left"/>
      <protection locked="0"/>
    </xf>
    <xf numFmtId="0" fontId="1" fillId="35" borderId="12" xfId="0" applyFont="1" applyFill="1" applyBorder="1" applyAlignment="1" applyProtection="1">
      <alignment/>
      <protection locked="0"/>
    </xf>
    <xf numFmtId="0" fontId="1" fillId="35" borderId="38" xfId="0" applyFont="1" applyFill="1" applyBorder="1" applyAlignment="1" applyProtection="1">
      <alignment/>
      <protection locked="0"/>
    </xf>
    <xf numFmtId="2" fontId="1" fillId="35" borderId="34" xfId="0" applyNumberFormat="1" applyFont="1" applyFill="1" applyBorder="1" applyAlignment="1" applyProtection="1">
      <alignment/>
      <protection/>
    </xf>
    <xf numFmtId="2" fontId="1" fillId="35" borderId="31" xfId="0" applyNumberFormat="1" applyFont="1" applyFill="1" applyBorder="1" applyAlignment="1" applyProtection="1">
      <alignment/>
      <protection locked="0"/>
    </xf>
    <xf numFmtId="2" fontId="1" fillId="35" borderId="39" xfId="0" applyNumberFormat="1" applyFont="1" applyFill="1" applyBorder="1" applyAlignment="1" applyProtection="1">
      <alignment/>
      <protection locked="0"/>
    </xf>
    <xf numFmtId="2" fontId="76" fillId="35" borderId="28" xfId="0" applyNumberFormat="1" applyFont="1" applyFill="1" applyBorder="1" applyAlignment="1" applyProtection="1">
      <alignment/>
      <protection/>
    </xf>
    <xf numFmtId="2" fontId="16" fillId="37" borderId="30" xfId="0" applyNumberFormat="1" applyFont="1" applyFill="1" applyBorder="1" applyAlignment="1" applyProtection="1">
      <alignment horizontal="right"/>
      <protection/>
    </xf>
    <xf numFmtId="1" fontId="1" fillId="37" borderId="30" xfId="0" applyNumberFormat="1" applyFont="1" applyFill="1" applyBorder="1" applyAlignment="1" applyProtection="1">
      <alignment horizontal="center"/>
      <protection/>
    </xf>
    <xf numFmtId="0" fontId="11" fillId="34" borderId="0" xfId="0" applyFont="1" applyFill="1" applyAlignment="1" applyProtection="1">
      <alignment horizontal="center"/>
      <protection/>
    </xf>
    <xf numFmtId="0" fontId="5" fillId="34" borderId="0" xfId="0" applyFont="1" applyFill="1" applyAlignment="1" applyProtection="1">
      <alignment horizontal="center"/>
      <protection/>
    </xf>
    <xf numFmtId="0" fontId="0" fillId="0" borderId="0" xfId="0" applyAlignment="1">
      <alignment horizontal="center"/>
    </xf>
    <xf numFmtId="0" fontId="1" fillId="37" borderId="13" xfId="0" applyFont="1" applyFill="1" applyBorder="1" applyAlignment="1" applyProtection="1">
      <alignment horizontal="center"/>
      <protection/>
    </xf>
    <xf numFmtId="0" fontId="1" fillId="36" borderId="21" xfId="0" applyFont="1" applyFill="1" applyBorder="1" applyAlignment="1" applyProtection="1">
      <alignment horizontal="center"/>
      <protection/>
    </xf>
    <xf numFmtId="0" fontId="1" fillId="33" borderId="47" xfId="0" applyFont="1" applyFill="1" applyBorder="1" applyAlignment="1" applyProtection="1">
      <alignment horizontal="center"/>
      <protection/>
    </xf>
    <xf numFmtId="0" fontId="1" fillId="36" borderId="48" xfId="0" applyFont="1" applyFill="1" applyBorder="1" applyAlignment="1" applyProtection="1">
      <alignment horizontal="center"/>
      <protection/>
    </xf>
    <xf numFmtId="0" fontId="1" fillId="33" borderId="49" xfId="0" applyFont="1" applyFill="1" applyBorder="1" applyAlignment="1" applyProtection="1">
      <alignment horizontal="center"/>
      <protection/>
    </xf>
    <xf numFmtId="0" fontId="1" fillId="36" borderId="23" xfId="0" applyFont="1" applyFill="1" applyBorder="1" applyAlignment="1" applyProtection="1">
      <alignment horizontal="center"/>
      <protection/>
    </xf>
    <xf numFmtId="0" fontId="1" fillId="33" borderId="44" xfId="0" applyFont="1" applyFill="1" applyBorder="1" applyAlignment="1" applyProtection="1">
      <alignment horizontal="center"/>
      <protection/>
    </xf>
    <xf numFmtId="0" fontId="1" fillId="36" borderId="50" xfId="0" applyFont="1" applyFill="1" applyBorder="1" applyAlignment="1" applyProtection="1">
      <alignment horizontal="center"/>
      <protection/>
    </xf>
    <xf numFmtId="0" fontId="1" fillId="33" borderId="51" xfId="0" applyFont="1" applyFill="1" applyBorder="1" applyAlignment="1" applyProtection="1">
      <alignment horizontal="center"/>
      <protection/>
    </xf>
    <xf numFmtId="1" fontId="6" fillId="36" borderId="52" xfId="0" applyNumberFormat="1" applyFont="1" applyFill="1" applyBorder="1" applyAlignment="1" applyProtection="1">
      <alignment horizontal="right"/>
      <protection locked="0"/>
    </xf>
    <xf numFmtId="0" fontId="1" fillId="37" borderId="15" xfId="0" applyFont="1" applyFill="1" applyBorder="1" applyAlignment="1" applyProtection="1">
      <alignment horizontal="center"/>
      <protection/>
    </xf>
    <xf numFmtId="0" fontId="1" fillId="33" borderId="35" xfId="0" applyFont="1" applyFill="1" applyBorder="1" applyAlignment="1" applyProtection="1">
      <alignment horizontal="center"/>
      <protection/>
    </xf>
    <xf numFmtId="0" fontId="1" fillId="33" borderId="53" xfId="0" applyFont="1" applyFill="1" applyBorder="1" applyAlignment="1" applyProtection="1">
      <alignment horizontal="center"/>
      <protection/>
    </xf>
    <xf numFmtId="2" fontId="77" fillId="36" borderId="29" xfId="0" applyNumberFormat="1" applyFont="1" applyFill="1" applyBorder="1" applyAlignment="1" applyProtection="1">
      <alignment horizontal="right"/>
      <protection locked="0"/>
    </xf>
    <xf numFmtId="2" fontId="77" fillId="36" borderId="29" xfId="0" applyNumberFormat="1" applyFont="1" applyFill="1" applyBorder="1" applyAlignment="1" applyProtection="1">
      <alignment horizontal="right"/>
      <protection/>
    </xf>
    <xf numFmtId="2" fontId="77" fillId="36" borderId="32" xfId="0" applyNumberFormat="1" applyFont="1" applyFill="1" applyBorder="1" applyAlignment="1" applyProtection="1">
      <alignment horizontal="right"/>
      <protection/>
    </xf>
    <xf numFmtId="2" fontId="77" fillId="36" borderId="32" xfId="0" applyNumberFormat="1" applyFont="1" applyFill="1" applyBorder="1" applyAlignment="1" applyProtection="1">
      <alignment horizontal="right"/>
      <protection locked="0"/>
    </xf>
    <xf numFmtId="2" fontId="9" fillId="36" borderId="54" xfId="0" applyNumberFormat="1" applyFont="1" applyFill="1" applyBorder="1" applyAlignment="1" applyProtection="1">
      <alignment horizontal="right"/>
      <protection/>
    </xf>
    <xf numFmtId="2" fontId="78" fillId="34" borderId="10" xfId="0" applyNumberFormat="1" applyFont="1" applyFill="1" applyBorder="1" applyAlignment="1" applyProtection="1">
      <alignment horizontal="centerContinuous"/>
      <protection locked="0"/>
    </xf>
    <xf numFmtId="2" fontId="78" fillId="34" borderId="15" xfId="0" applyNumberFormat="1" applyFont="1" applyFill="1" applyBorder="1" applyAlignment="1" applyProtection="1">
      <alignment horizontal="centerContinuous"/>
      <protection/>
    </xf>
    <xf numFmtId="2" fontId="78" fillId="34" borderId="10" xfId="0" applyNumberFormat="1" applyFont="1" applyFill="1" applyBorder="1" applyAlignment="1" applyProtection="1">
      <alignment horizontal="centerContinuous"/>
      <protection/>
    </xf>
    <xf numFmtId="2" fontId="78" fillId="34" borderId="38" xfId="0" applyNumberFormat="1" applyFont="1" applyFill="1" applyBorder="1" applyAlignment="1" applyProtection="1">
      <alignment horizontal="centerContinuous"/>
      <protection/>
    </xf>
    <xf numFmtId="2" fontId="78" fillId="34" borderId="14" xfId="0" applyNumberFormat="1" applyFont="1" applyFill="1" applyBorder="1" applyAlignment="1" applyProtection="1">
      <alignment horizontal="centerContinuous"/>
      <protection/>
    </xf>
    <xf numFmtId="2" fontId="78" fillId="34" borderId="16" xfId="0" applyNumberFormat="1" applyFont="1" applyFill="1" applyBorder="1" applyAlignment="1" applyProtection="1">
      <alignment horizontal="centerContinuous"/>
      <protection/>
    </xf>
    <xf numFmtId="2" fontId="78" fillId="34" borderId="16" xfId="0" applyNumberFormat="1" applyFont="1" applyFill="1" applyBorder="1" applyAlignment="1" applyProtection="1">
      <alignment horizontal="right"/>
      <protection/>
    </xf>
    <xf numFmtId="2" fontId="78" fillId="34" borderId="40" xfId="0" applyNumberFormat="1" applyFont="1" applyFill="1" applyBorder="1" applyAlignment="1" applyProtection="1">
      <alignment horizontal="right"/>
      <protection/>
    </xf>
    <xf numFmtId="2" fontId="78" fillId="34" borderId="25" xfId="0" applyNumberFormat="1" applyFont="1" applyFill="1" applyBorder="1" applyAlignment="1" applyProtection="1">
      <alignment horizontal="right"/>
      <protection/>
    </xf>
    <xf numFmtId="2" fontId="78" fillId="34" borderId="14" xfId="0" applyNumberFormat="1" applyFont="1" applyFill="1" applyBorder="1" applyAlignment="1" applyProtection="1">
      <alignment horizontal="right"/>
      <protection/>
    </xf>
    <xf numFmtId="2" fontId="78" fillId="34" borderId="27" xfId="0" applyNumberFormat="1" applyFont="1" applyFill="1" applyBorder="1" applyAlignment="1" applyProtection="1">
      <alignment horizontal="centerContinuous"/>
      <protection/>
    </xf>
    <xf numFmtId="2" fontId="78" fillId="34" borderId="25" xfId="0" applyNumberFormat="1" applyFont="1" applyFill="1" applyBorder="1" applyAlignment="1" applyProtection="1">
      <alignment horizontal="centerContinuous"/>
      <protection/>
    </xf>
    <xf numFmtId="2" fontId="78" fillId="34" borderId="11" xfId="0" applyNumberFormat="1" applyFont="1" applyFill="1" applyBorder="1" applyAlignment="1" applyProtection="1">
      <alignment horizontal="centerContinuous"/>
      <protection/>
    </xf>
    <xf numFmtId="2" fontId="78" fillId="34" borderId="16" xfId="0" applyNumberFormat="1" applyFont="1" applyFill="1" applyBorder="1" applyAlignment="1" applyProtection="1">
      <alignment horizontal="centerContinuous" wrapText="1"/>
      <protection/>
    </xf>
    <xf numFmtId="2" fontId="78" fillId="34" borderId="24" xfId="0" applyNumberFormat="1" applyFont="1" applyFill="1" applyBorder="1" applyAlignment="1" applyProtection="1">
      <alignment horizontal="centerContinuous"/>
      <protection/>
    </xf>
    <xf numFmtId="2" fontId="78" fillId="34" borderId="0" xfId="0" applyNumberFormat="1" applyFont="1" applyFill="1" applyBorder="1" applyAlignment="1" applyProtection="1">
      <alignment horizontal="left"/>
      <protection/>
    </xf>
    <xf numFmtId="49" fontId="78" fillId="34" borderId="0" xfId="0" applyNumberFormat="1" applyFont="1" applyFill="1" applyBorder="1" applyAlignment="1" applyProtection="1">
      <alignment horizontal="left"/>
      <protection/>
    </xf>
    <xf numFmtId="2" fontId="78" fillId="34" borderId="0" xfId="0" applyNumberFormat="1" applyFont="1" applyFill="1" applyBorder="1" applyAlignment="1" applyProtection="1">
      <alignment horizontal="centerContinuous"/>
      <protection/>
    </xf>
    <xf numFmtId="0" fontId="79" fillId="34" borderId="0" xfId="0" applyFont="1" applyFill="1" applyBorder="1" applyAlignment="1">
      <alignment horizontal="left"/>
    </xf>
    <xf numFmtId="2" fontId="1" fillId="35" borderId="28" xfId="0" applyNumberFormat="1" applyFont="1" applyFill="1" applyBorder="1" applyAlignment="1" applyProtection="1">
      <alignment/>
      <protection locked="0"/>
    </xf>
    <xf numFmtId="2" fontId="1" fillId="35" borderId="41" xfId="0" applyNumberFormat="1" applyFont="1" applyFill="1" applyBorder="1" applyAlignment="1" applyProtection="1">
      <alignment/>
      <protection locked="0"/>
    </xf>
    <xf numFmtId="0" fontId="0" fillId="38" borderId="0" xfId="0" applyFill="1" applyAlignment="1">
      <alignment/>
    </xf>
    <xf numFmtId="0" fontId="21" fillId="38" borderId="0" xfId="0" applyFont="1" applyFill="1" applyAlignment="1">
      <alignment horizontal="center"/>
    </xf>
    <xf numFmtId="0" fontId="0" fillId="0" borderId="0" xfId="0" applyFill="1" applyAlignment="1">
      <alignment/>
    </xf>
    <xf numFmtId="0" fontId="21" fillId="38" borderId="0" xfId="0" applyFont="1" applyFill="1" applyAlignment="1">
      <alignment horizontal="right"/>
    </xf>
    <xf numFmtId="2" fontId="21" fillId="38" borderId="0" xfId="0" applyNumberFormat="1" applyFont="1" applyFill="1" applyAlignment="1">
      <alignment horizontal="left"/>
    </xf>
    <xf numFmtId="2" fontId="21" fillId="38" borderId="0" xfId="0" applyNumberFormat="1" applyFont="1" applyFill="1" applyAlignment="1" quotePrefix="1">
      <alignment horizontal="left"/>
    </xf>
    <xf numFmtId="0" fontId="11" fillId="0" borderId="0" xfId="0" applyFont="1" applyFill="1" applyAlignment="1">
      <alignment horizontal="center"/>
    </xf>
    <xf numFmtId="0" fontId="22" fillId="38" borderId="0" xfId="0" applyFont="1" applyFill="1" applyAlignment="1">
      <alignment/>
    </xf>
    <xf numFmtId="0" fontId="10" fillId="39" borderId="0" xfId="0" applyFont="1" applyFill="1" applyAlignment="1">
      <alignment horizontal="center"/>
    </xf>
    <xf numFmtId="0" fontId="11" fillId="38" borderId="0" xfId="0" applyFont="1" applyFill="1" applyAlignment="1">
      <alignment horizontal="center"/>
    </xf>
    <xf numFmtId="0" fontId="1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23" fillId="38" borderId="55" xfId="0" applyFont="1" applyFill="1" applyBorder="1" applyAlignment="1">
      <alignment horizontal="center" vertical="center" wrapText="1"/>
    </xf>
    <xf numFmtId="0" fontId="23" fillId="38" borderId="55" xfId="0" applyFont="1" applyFill="1" applyBorder="1" applyAlignment="1">
      <alignment horizontal="center" vertical="center"/>
    </xf>
    <xf numFmtId="0" fontId="24" fillId="0" borderId="0" xfId="0" applyFont="1" applyAlignment="1">
      <alignment/>
    </xf>
    <xf numFmtId="0" fontId="24" fillId="0" borderId="0" xfId="0" applyFont="1" applyAlignment="1">
      <alignment wrapText="1"/>
    </xf>
    <xf numFmtId="0" fontId="9" fillId="0" borderId="0" xfId="0" applyFont="1" applyAlignment="1">
      <alignment/>
    </xf>
    <xf numFmtId="0" fontId="27" fillId="40" borderId="56" xfId="0" applyFont="1" applyFill="1" applyBorder="1" applyAlignment="1">
      <alignment horizontal="center" vertical="center"/>
    </xf>
    <xf numFmtId="0" fontId="28" fillId="40" borderId="56" xfId="0" applyFont="1" applyFill="1" applyBorder="1" applyAlignment="1">
      <alignment vertical="center" wrapText="1"/>
    </xf>
    <xf numFmtId="0" fontId="27" fillId="40" borderId="22" xfId="0" applyFont="1" applyFill="1" applyBorder="1" applyAlignment="1">
      <alignment horizontal="center" vertical="center"/>
    </xf>
    <xf numFmtId="0" fontId="28" fillId="40" borderId="22" xfId="0" applyFont="1" applyFill="1" applyBorder="1" applyAlignment="1">
      <alignment vertical="center" wrapText="1"/>
    </xf>
    <xf numFmtId="0" fontId="28" fillId="40" borderId="22" xfId="0" applyFont="1" applyFill="1" applyBorder="1" applyAlignment="1">
      <alignment vertical="center"/>
    </xf>
    <xf numFmtId="0" fontId="28" fillId="40" borderId="22" xfId="0" applyFont="1" applyFill="1" applyBorder="1" applyAlignment="1">
      <alignment horizontal="left" vertical="center" wrapText="1"/>
    </xf>
    <xf numFmtId="0" fontId="27" fillId="40" borderId="57" xfId="0" applyFont="1" applyFill="1" applyBorder="1" applyAlignment="1">
      <alignment horizontal="center" vertical="center"/>
    </xf>
    <xf numFmtId="0" fontId="21" fillId="41" borderId="22" xfId="0" applyFont="1" applyFill="1" applyBorder="1" applyAlignment="1">
      <alignment horizontal="center" vertical="center"/>
    </xf>
    <xf numFmtId="0" fontId="29" fillId="41" borderId="22" xfId="0" applyFont="1" applyFill="1" applyBorder="1" applyAlignment="1">
      <alignment vertical="center" wrapText="1"/>
    </xf>
    <xf numFmtId="0" fontId="29" fillId="41" borderId="22" xfId="0" applyFont="1" applyFill="1" applyBorder="1" applyAlignment="1">
      <alignment vertical="center"/>
    </xf>
    <xf numFmtId="0" fontId="29" fillId="41" borderId="22" xfId="0" applyFont="1" applyFill="1" applyBorder="1" applyAlignment="1">
      <alignment horizontal="left" vertical="center" wrapText="1"/>
    </xf>
    <xf numFmtId="0" fontId="21" fillId="41" borderId="57" xfId="0" applyFont="1" applyFill="1" applyBorder="1" applyAlignment="1">
      <alignment horizontal="center" vertical="center"/>
    </xf>
    <xf numFmtId="0" fontId="32" fillId="42" borderId="22" xfId="0" applyFont="1" applyFill="1" applyBorder="1" applyAlignment="1">
      <alignment horizontal="center" vertical="center"/>
    </xf>
    <xf numFmtId="0" fontId="33" fillId="42" borderId="22" xfId="0" applyFont="1" applyFill="1" applyBorder="1" applyAlignment="1">
      <alignment vertical="center" wrapText="1"/>
    </xf>
    <xf numFmtId="0" fontId="33" fillId="42" borderId="58" xfId="0" applyFont="1" applyFill="1" applyBorder="1" applyAlignment="1">
      <alignment vertical="center" wrapText="1"/>
    </xf>
    <xf numFmtId="0" fontId="34" fillId="38" borderId="0" xfId="0" applyFont="1" applyFill="1" applyAlignment="1">
      <alignment vertical="center"/>
    </xf>
    <xf numFmtId="0" fontId="21" fillId="43" borderId="22" xfId="0" applyFont="1" applyFill="1" applyBorder="1" applyAlignment="1">
      <alignment horizontal="center" vertical="center"/>
    </xf>
    <xf numFmtId="0" fontId="29" fillId="43" borderId="58" xfId="0" applyFont="1" applyFill="1" applyBorder="1" applyAlignment="1">
      <alignment vertical="center" wrapText="1"/>
    </xf>
    <xf numFmtId="0" fontId="21" fillId="43" borderId="56" xfId="0" applyFont="1" applyFill="1" applyBorder="1" applyAlignment="1">
      <alignment horizontal="center" vertical="center"/>
    </xf>
    <xf numFmtId="0" fontId="21" fillId="43" borderId="59" xfId="0" applyFont="1" applyFill="1" applyBorder="1" applyAlignment="1">
      <alignment horizontal="center" vertical="center"/>
    </xf>
    <xf numFmtId="0" fontId="29" fillId="43" borderId="60" xfId="0" applyFont="1" applyFill="1" applyBorder="1" applyAlignment="1">
      <alignment vertical="center"/>
    </xf>
    <xf numFmtId="0" fontId="31" fillId="44" borderId="61" xfId="0" applyFont="1" applyFill="1" applyBorder="1" applyAlignment="1">
      <alignment/>
    </xf>
    <xf numFmtId="0" fontId="31" fillId="44" borderId="62" xfId="0" applyFont="1" applyFill="1" applyBorder="1" applyAlignment="1">
      <alignment/>
    </xf>
    <xf numFmtId="0" fontId="35" fillId="43" borderId="63" xfId="0" applyFont="1" applyFill="1" applyBorder="1" applyAlignment="1">
      <alignment horizontal="center"/>
    </xf>
    <xf numFmtId="0" fontId="36" fillId="43" borderId="64" xfId="0" applyFont="1" applyFill="1" applyBorder="1" applyAlignment="1">
      <alignment/>
    </xf>
    <xf numFmtId="0" fontId="25" fillId="38" borderId="0" xfId="0" applyFont="1" applyFill="1" applyAlignment="1">
      <alignment/>
    </xf>
    <xf numFmtId="0" fontId="37" fillId="38" borderId="0" xfId="0" applyFont="1" applyFill="1" applyAlignment="1">
      <alignment horizontal="center"/>
    </xf>
    <xf numFmtId="0" fontId="38" fillId="38" borderId="0" xfId="0" applyFont="1" applyFill="1" applyAlignment="1">
      <alignment/>
    </xf>
    <xf numFmtId="0" fontId="1" fillId="38" borderId="0" xfId="0" applyFont="1" applyFill="1" applyAlignment="1">
      <alignment horizontal="center"/>
    </xf>
    <xf numFmtId="0" fontId="1" fillId="33" borderId="65" xfId="0" applyFont="1" applyFill="1" applyBorder="1" applyAlignment="1" applyProtection="1">
      <alignment horizontal="center"/>
      <protection/>
    </xf>
    <xf numFmtId="2" fontId="16" fillId="37" borderId="28" xfId="0" applyNumberFormat="1" applyFont="1" applyFill="1" applyBorder="1" applyAlignment="1" applyProtection="1">
      <alignment horizontal="right"/>
      <protection/>
    </xf>
    <xf numFmtId="2" fontId="6" fillId="36" borderId="52" xfId="0" applyNumberFormat="1" applyFont="1" applyFill="1" applyBorder="1" applyAlignment="1" applyProtection="1">
      <alignment horizontal="right"/>
      <protection locked="0"/>
    </xf>
    <xf numFmtId="2" fontId="80" fillId="36" borderId="10" xfId="0" applyNumberFormat="1" applyFont="1" applyFill="1" applyBorder="1" applyAlignment="1" applyProtection="1">
      <alignment/>
      <protection locked="0"/>
    </xf>
    <xf numFmtId="2" fontId="80" fillId="36" borderId="13" xfId="0" applyNumberFormat="1" applyFont="1" applyFill="1" applyBorder="1" applyAlignment="1" applyProtection="1">
      <alignment/>
      <protection locked="0"/>
    </xf>
    <xf numFmtId="2" fontId="80" fillId="36" borderId="15" xfId="0" applyNumberFormat="1" applyFont="1" applyFill="1" applyBorder="1" applyAlignment="1" applyProtection="1">
      <alignment/>
      <protection locked="0"/>
    </xf>
    <xf numFmtId="184" fontId="80" fillId="36" borderId="10" xfId="0" applyNumberFormat="1" applyFont="1" applyFill="1" applyBorder="1" applyAlignment="1" applyProtection="1">
      <alignment/>
      <protection locked="0"/>
    </xf>
    <xf numFmtId="184" fontId="80" fillId="36" borderId="13" xfId="0" applyNumberFormat="1" applyFont="1" applyFill="1" applyBorder="1" applyAlignment="1" applyProtection="1">
      <alignment/>
      <protection locked="0"/>
    </xf>
    <xf numFmtId="184" fontId="80" fillId="36" borderId="15" xfId="0" applyNumberFormat="1" applyFont="1" applyFill="1" applyBorder="1" applyAlignment="1" applyProtection="1">
      <alignment/>
      <protection locked="0"/>
    </xf>
    <xf numFmtId="2" fontId="77" fillId="36" borderId="10" xfId="0" applyNumberFormat="1" applyFont="1" applyFill="1" applyBorder="1" applyAlignment="1" applyProtection="1">
      <alignment/>
      <protection/>
    </xf>
    <xf numFmtId="2" fontId="77" fillId="36" borderId="15" xfId="0" applyNumberFormat="1" applyFont="1" applyFill="1" applyBorder="1" applyAlignment="1" applyProtection="1">
      <alignment/>
      <protection/>
    </xf>
    <xf numFmtId="2" fontId="77" fillId="36" borderId="13" xfId="0" applyNumberFormat="1" applyFont="1" applyFill="1" applyBorder="1" applyAlignment="1" applyProtection="1">
      <alignment/>
      <protection/>
    </xf>
    <xf numFmtId="0" fontId="1" fillId="36" borderId="19" xfId="0" applyFont="1" applyFill="1" applyBorder="1" applyAlignment="1" applyProtection="1">
      <alignment horizontal="center"/>
      <protection/>
    </xf>
    <xf numFmtId="0" fontId="1" fillId="33" borderId="66" xfId="0" applyFont="1" applyFill="1" applyBorder="1" applyAlignment="1" applyProtection="1">
      <alignment horizontal="center"/>
      <protection/>
    </xf>
    <xf numFmtId="0" fontId="1" fillId="36" borderId="67" xfId="0" applyFont="1" applyFill="1" applyBorder="1" applyAlignment="1" applyProtection="1">
      <alignment horizontal="center"/>
      <protection/>
    </xf>
    <xf numFmtId="0" fontId="1" fillId="33" borderId="68" xfId="0" applyFont="1" applyFill="1" applyBorder="1" applyAlignment="1" applyProtection="1">
      <alignment horizontal="center"/>
      <protection/>
    </xf>
    <xf numFmtId="2" fontId="78" fillId="34" borderId="10" xfId="0" applyNumberFormat="1" applyFont="1" applyFill="1" applyBorder="1" applyAlignment="1" applyProtection="1" quotePrefix="1">
      <alignment horizontal="centerContinuous"/>
      <protection locked="0"/>
    </xf>
    <xf numFmtId="0" fontId="1" fillId="33" borderId="35" xfId="0" applyFont="1" applyFill="1" applyBorder="1" applyAlignment="1" applyProtection="1">
      <alignment horizontal="left" indent="1"/>
      <protection/>
    </xf>
    <xf numFmtId="0" fontId="1" fillId="33" borderId="69" xfId="0" applyFont="1" applyFill="1" applyBorder="1" applyAlignment="1" applyProtection="1">
      <alignment horizontal="left" indent="1"/>
      <protection/>
    </xf>
    <xf numFmtId="0" fontId="1" fillId="33" borderId="69" xfId="0" applyFont="1" applyFill="1" applyBorder="1" applyAlignment="1" applyProtection="1">
      <alignment horizontal="left" indent="1"/>
      <protection/>
    </xf>
    <xf numFmtId="0" fontId="1" fillId="33" borderId="36" xfId="0" applyFont="1" applyFill="1" applyBorder="1" applyAlignment="1" applyProtection="1">
      <alignment horizontal="left" indent="1"/>
      <protection/>
    </xf>
    <xf numFmtId="0" fontId="12" fillId="33" borderId="70" xfId="0" applyFont="1" applyFill="1" applyBorder="1" applyAlignment="1" applyProtection="1">
      <alignment horizontal="left" indent="1"/>
      <protection/>
    </xf>
    <xf numFmtId="0" fontId="1" fillId="33" borderId="53" xfId="0" applyFont="1" applyFill="1" applyBorder="1" applyAlignment="1" applyProtection="1">
      <alignment horizontal="left" indent="1"/>
      <protection/>
    </xf>
    <xf numFmtId="0" fontId="12" fillId="33" borderId="71" xfId="0" applyFont="1" applyFill="1" applyBorder="1" applyAlignment="1" applyProtection="1">
      <alignment horizontal="left" indent="1"/>
      <protection/>
    </xf>
    <xf numFmtId="0" fontId="12" fillId="33" borderId="72" xfId="0" applyFont="1" applyFill="1" applyBorder="1" applyAlignment="1" applyProtection="1">
      <alignment horizontal="left" indent="1"/>
      <protection/>
    </xf>
    <xf numFmtId="0" fontId="12" fillId="33" borderId="73" xfId="0" applyFont="1" applyFill="1" applyBorder="1" applyAlignment="1" applyProtection="1">
      <alignment horizontal="left" indent="1"/>
      <protection/>
    </xf>
    <xf numFmtId="0" fontId="1" fillId="33" borderId="46" xfId="0" applyFont="1" applyFill="1" applyBorder="1" applyAlignment="1" applyProtection="1">
      <alignment horizontal="left" indent="1"/>
      <protection/>
    </xf>
    <xf numFmtId="0" fontId="1" fillId="33" borderId="74" xfId="0" applyFont="1" applyFill="1" applyBorder="1" applyAlignment="1" applyProtection="1">
      <alignment horizontal="left" indent="1"/>
      <protection/>
    </xf>
    <xf numFmtId="0" fontId="12" fillId="33" borderId="53" xfId="0" applyFont="1" applyFill="1" applyBorder="1" applyAlignment="1" applyProtection="1">
      <alignment horizontal="left" indent="1"/>
      <protection/>
    </xf>
    <xf numFmtId="2" fontId="77" fillId="36" borderId="10" xfId="0" applyNumberFormat="1" applyFont="1" applyFill="1" applyBorder="1" applyAlignment="1" applyProtection="1">
      <alignment horizontal="right"/>
      <protection/>
    </xf>
    <xf numFmtId="2" fontId="77" fillId="36" borderId="15" xfId="0" applyNumberFormat="1" applyFont="1" applyFill="1" applyBorder="1" applyAlignment="1" applyProtection="1">
      <alignment horizontal="right"/>
      <protection/>
    </xf>
    <xf numFmtId="0" fontId="1" fillId="33" borderId="65" xfId="0" applyFont="1" applyFill="1" applyBorder="1" applyAlignment="1" applyProtection="1">
      <alignment horizontal="left" indent="1"/>
      <protection/>
    </xf>
    <xf numFmtId="0" fontId="1" fillId="33" borderId="75" xfId="0" applyFont="1" applyFill="1" applyBorder="1" applyAlignment="1" applyProtection="1">
      <alignment horizontal="left" indent="1"/>
      <protection/>
    </xf>
    <xf numFmtId="0" fontId="1" fillId="33" borderId="65" xfId="0" applyFont="1" applyFill="1" applyBorder="1" applyAlignment="1" applyProtection="1">
      <alignment horizontal="left" indent="1"/>
      <protection/>
    </xf>
    <xf numFmtId="0" fontId="1" fillId="33" borderId="35" xfId="0" applyFont="1" applyFill="1" applyBorder="1" applyAlignment="1" applyProtection="1">
      <alignment horizontal="left" indent="1"/>
      <protection/>
    </xf>
    <xf numFmtId="0" fontId="30" fillId="44" borderId="76" xfId="0" applyFont="1" applyFill="1" applyBorder="1" applyAlignment="1">
      <alignment horizontal="center" vertical="center" textRotation="90" wrapText="1"/>
    </xf>
    <xf numFmtId="0" fontId="30" fillId="44" borderId="77" xfId="0" applyFont="1" applyFill="1" applyBorder="1" applyAlignment="1">
      <alignment horizontal="center" vertical="center" textRotation="90" wrapText="1"/>
    </xf>
    <xf numFmtId="0" fontId="30" fillId="44" borderId="78" xfId="0" applyFont="1" applyFill="1" applyBorder="1" applyAlignment="1">
      <alignment horizontal="center" vertical="center" textRotation="90" wrapText="1"/>
    </xf>
    <xf numFmtId="0" fontId="31" fillId="44" borderId="53" xfId="0" applyFont="1" applyFill="1" applyBorder="1" applyAlignment="1">
      <alignment horizontal="center" vertical="center" textRotation="90" wrapText="1"/>
    </xf>
    <xf numFmtId="0" fontId="31" fillId="44" borderId="71" xfId="0" applyFont="1" applyFill="1" applyBorder="1" applyAlignment="1">
      <alignment horizontal="center" vertical="center" textRotation="90" wrapText="1"/>
    </xf>
    <xf numFmtId="0" fontId="31" fillId="44" borderId="79" xfId="0" applyFont="1" applyFill="1" applyBorder="1" applyAlignment="1">
      <alignment horizontal="center" vertical="center" textRotation="90" wrapText="1"/>
    </xf>
    <xf numFmtId="0" fontId="31" fillId="44" borderId="80" xfId="0" applyFont="1" applyFill="1" applyBorder="1" applyAlignment="1">
      <alignment horizontal="center" vertical="center" textRotation="90" wrapText="1"/>
    </xf>
    <xf numFmtId="0" fontId="31" fillId="44" borderId="65" xfId="0" applyFont="1" applyFill="1" applyBorder="1" applyAlignment="1">
      <alignment horizontal="center" vertical="center" textRotation="90" wrapText="1"/>
    </xf>
    <xf numFmtId="0" fontId="31" fillId="44" borderId="75" xfId="0" applyFont="1" applyFill="1" applyBorder="1" applyAlignment="1">
      <alignment horizontal="center" vertical="center" textRotation="90" wrapText="1"/>
    </xf>
    <xf numFmtId="0" fontId="33" fillId="42" borderId="53" xfId="0" applyFont="1" applyFill="1" applyBorder="1" applyAlignment="1">
      <alignment horizontal="left" vertical="center" wrapText="1"/>
    </xf>
    <xf numFmtId="0" fontId="33" fillId="42" borderId="81" xfId="0" applyFont="1" applyFill="1" applyBorder="1" applyAlignment="1">
      <alignment horizontal="left" vertical="center" wrapText="1"/>
    </xf>
    <xf numFmtId="0" fontId="33" fillId="42" borderId="61" xfId="0" applyFont="1" applyFill="1" applyBorder="1" applyAlignment="1">
      <alignment horizontal="left" vertical="center" wrapText="1"/>
    </xf>
    <xf numFmtId="0" fontId="33" fillId="42" borderId="82" xfId="0" applyFont="1" applyFill="1" applyBorder="1" applyAlignment="1">
      <alignment horizontal="left" vertical="center" wrapText="1"/>
    </xf>
    <xf numFmtId="0" fontId="31" fillId="44" borderId="0" xfId="0" applyFont="1" applyFill="1" applyBorder="1" applyAlignment="1">
      <alignment horizontal="center" vertical="center" textRotation="90" wrapText="1"/>
    </xf>
    <xf numFmtId="0" fontId="31" fillId="44" borderId="83" xfId="0" applyFont="1" applyFill="1" applyBorder="1" applyAlignment="1">
      <alignment horizontal="center" vertical="center" textRotation="90" wrapText="1"/>
    </xf>
    <xf numFmtId="0" fontId="21" fillId="38" borderId="0" xfId="0" applyFont="1" applyFill="1" applyAlignment="1">
      <alignment horizontal="center"/>
    </xf>
    <xf numFmtId="0" fontId="16" fillId="38" borderId="55" xfId="0" applyFont="1" applyFill="1" applyBorder="1" applyAlignment="1">
      <alignment horizontal="center" vertical="center"/>
    </xf>
    <xf numFmtId="0" fontId="23" fillId="38" borderId="55" xfId="0" applyFont="1" applyFill="1" applyBorder="1" applyAlignment="1">
      <alignment horizontal="center" vertical="center" wrapText="1"/>
    </xf>
    <xf numFmtId="0" fontId="28" fillId="40" borderId="60" xfId="0" applyFont="1" applyFill="1" applyBorder="1" applyAlignment="1">
      <alignment horizontal="left" vertical="center" wrapText="1"/>
    </xf>
    <xf numFmtId="0" fontId="28" fillId="40" borderId="84" xfId="0" applyFont="1" applyFill="1" applyBorder="1" applyAlignment="1">
      <alignment horizontal="left" vertical="center" wrapText="1"/>
    </xf>
    <xf numFmtId="0" fontId="26" fillId="45" borderId="57" xfId="0" applyFont="1" applyFill="1" applyBorder="1" applyAlignment="1">
      <alignment horizontal="center" vertical="center" textRotation="90" wrapText="1"/>
    </xf>
    <xf numFmtId="0" fontId="24" fillId="0" borderId="0" xfId="0" applyFont="1" applyAlignment="1">
      <alignment horizontal="center" wrapText="1"/>
    </xf>
    <xf numFmtId="0" fontId="25" fillId="45" borderId="77" xfId="0" applyFont="1" applyFill="1" applyBorder="1" applyAlignment="1">
      <alignment horizontal="center" vertical="center" textRotation="90" wrapText="1"/>
    </xf>
    <xf numFmtId="0" fontId="25" fillId="45" borderId="85" xfId="0" applyFont="1" applyFill="1" applyBorder="1" applyAlignment="1">
      <alignment horizontal="center" vertical="center" textRotation="90" wrapText="1"/>
    </xf>
    <xf numFmtId="0" fontId="26" fillId="45" borderId="56" xfId="0" applyFont="1" applyFill="1" applyBorder="1" applyAlignment="1">
      <alignment horizontal="center" vertical="center" textRotation="90" wrapText="1"/>
    </xf>
    <xf numFmtId="0" fontId="26" fillId="45" borderId="0" xfId="0" applyFont="1" applyFill="1" applyBorder="1" applyAlignment="1">
      <alignment horizontal="center" vertical="center" textRotation="90" wrapText="1"/>
    </xf>
    <xf numFmtId="0" fontId="28" fillId="40" borderId="65" xfId="0" applyFont="1" applyFill="1" applyBorder="1" applyAlignment="1">
      <alignment horizontal="center" vertical="center" wrapText="1"/>
    </xf>
    <xf numFmtId="0" fontId="28" fillId="40" borderId="86" xfId="0" applyFont="1" applyFill="1" applyBorder="1" applyAlignment="1">
      <alignment horizontal="center" vertical="center" wrapText="1"/>
    </xf>
    <xf numFmtId="0" fontId="29" fillId="41" borderId="35" xfId="0" applyFont="1" applyFill="1" applyBorder="1" applyAlignment="1">
      <alignment horizontal="center" vertical="center" wrapText="1"/>
    </xf>
    <xf numFmtId="0" fontId="29" fillId="41" borderId="87" xfId="0" applyFont="1" applyFill="1" applyBorder="1" applyAlignment="1">
      <alignment horizontal="center" vertical="center" wrapText="1"/>
    </xf>
    <xf numFmtId="0" fontId="28" fillId="40" borderId="35" xfId="0" applyFont="1" applyFill="1" applyBorder="1" applyAlignment="1">
      <alignment horizontal="center" vertical="center" wrapText="1"/>
    </xf>
    <xf numFmtId="0" fontId="28" fillId="40" borderId="87" xfId="0" applyFont="1" applyFill="1" applyBorder="1" applyAlignment="1">
      <alignment horizontal="center" vertical="center" wrapText="1"/>
    </xf>
    <xf numFmtId="0" fontId="29" fillId="41" borderId="60" xfId="0" applyFont="1" applyFill="1" applyBorder="1" applyAlignment="1">
      <alignment horizontal="left" vertical="center" wrapText="1"/>
    </xf>
    <xf numFmtId="0" fontId="29" fillId="41" borderId="84" xfId="0" applyFont="1" applyFill="1" applyBorder="1" applyAlignment="1">
      <alignment horizontal="left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Curva Granulométrica</a:t>
            </a:r>
          </a:p>
        </c:rich>
      </c:tx>
      <c:layout>
        <c:manualLayout>
          <c:xMode val="factor"/>
          <c:yMode val="factor"/>
          <c:x val="0.009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75"/>
          <c:y val="0.05425"/>
          <c:w val="0.96525"/>
          <c:h val="0.7825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GRANULOM!$L$52:$L$53</c:f>
              <c:numCache/>
            </c:numRef>
          </c:xVal>
          <c:yVal>
            <c:numRef>
              <c:f>GRANULOM!$M$52:$M$53</c:f>
              <c:numCache/>
            </c:numRef>
          </c:yVal>
          <c:smooth val="0"/>
        </c:ser>
        <c:ser>
          <c:idx val="1"/>
          <c:order val="1"/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GRANULOM!$L$43:$L$44</c:f>
              <c:numCache/>
            </c:numRef>
          </c:xVal>
          <c:yVal>
            <c:numRef>
              <c:f>GRANULOM!$M$43:$M$44</c:f>
              <c:numCache/>
            </c:numRef>
          </c:yVal>
          <c:smooth val="0"/>
        </c:ser>
        <c:ser>
          <c:idx val="11"/>
          <c:order val="2"/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GRANULOM!$L$46:$L$47</c:f>
              <c:numCache/>
            </c:numRef>
          </c:xVal>
          <c:yVal>
            <c:numRef>
              <c:f>GRANULOM!$M$46:$M$47</c:f>
              <c:numCache/>
            </c:numRef>
          </c:yVal>
          <c:smooth val="0"/>
        </c:ser>
        <c:ser>
          <c:idx val="12"/>
          <c:order val="3"/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GRANULOM!$L$58:$L$59</c:f>
              <c:numCache/>
            </c:numRef>
          </c:xVal>
          <c:yVal>
            <c:numRef>
              <c:f>GRANULOM!$M$58:$M$59</c:f>
              <c:numCache/>
            </c:numRef>
          </c:yVal>
          <c:smooth val="0"/>
        </c:ser>
        <c:ser>
          <c:idx val="16"/>
          <c:order val="4"/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GRANULOM!$L$55:$L$56</c:f>
              <c:numCache/>
            </c:numRef>
          </c:xVal>
          <c:yVal>
            <c:numRef>
              <c:f>GRANULOM!$M$55:$M$56</c:f>
              <c:numCache/>
            </c:numRef>
          </c:yVal>
          <c:smooth val="0"/>
        </c:ser>
        <c:ser>
          <c:idx val="19"/>
          <c:order val="5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GRANULOM!$O$43:$O$55</c:f>
              <c:numCache/>
            </c:numRef>
          </c:xVal>
          <c:yVal>
            <c:numRef>
              <c:f>GRANULOM!$P$43:$P$55</c:f>
              <c:numCache/>
            </c:numRef>
          </c:yVal>
          <c:smooth val="0"/>
        </c:ser>
        <c:ser>
          <c:idx val="20"/>
          <c:order val="6"/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GRANULOM!$L$49:$L$50</c:f>
              <c:numCache/>
            </c:numRef>
          </c:xVal>
          <c:yVal>
            <c:numRef>
              <c:f>GRANULOM!$M$49:$M$50</c:f>
              <c:numCache/>
            </c:numRef>
          </c:yVal>
          <c:smooth val="0"/>
        </c:ser>
        <c:axId val="54225615"/>
        <c:axId val="18268488"/>
      </c:scatterChart>
      <c:valAx>
        <c:axId val="54225615"/>
        <c:scaling>
          <c:logBase val="10"/>
          <c:orientation val="minMax"/>
          <c:max val="100"/>
          <c:min val="0.0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Diámetro de las Partículas (mm)</a:t>
                </a:r>
              </a:p>
            </c:rich>
          </c:tx>
          <c:layout>
            <c:manualLayout>
              <c:xMode val="factor"/>
              <c:yMode val="factor"/>
              <c:x val="-0.015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0.0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8268488"/>
        <c:crosses val="autoZero"/>
        <c:crossBetween val="midCat"/>
        <c:dispUnits/>
        <c:majorUnit val="10"/>
        <c:minorUnit val="10"/>
      </c:valAx>
      <c:valAx>
        <c:axId val="18268488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 Acumulado Que Pasa</a:t>
                </a:r>
              </a:p>
            </c:rich>
          </c:tx>
          <c:layout>
            <c:manualLayout>
              <c:xMode val="factor"/>
              <c:yMode val="factor"/>
              <c:x val="-0.01225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4225615"/>
        <c:crossesAt val="0.01"/>
        <c:crossBetween val="midCat"/>
        <c:dispUnits/>
      </c:valAx>
      <c:spPr>
        <a:solidFill>
          <a:srgbClr val="E3E3E3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Diagrama de Fluidez</a:t>
            </a:r>
          </a:p>
        </c:rich>
      </c:tx>
      <c:layout>
        <c:manualLayout>
          <c:xMode val="factor"/>
          <c:yMode val="factor"/>
          <c:x val="-0.001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5"/>
          <c:y val="0.07075"/>
          <c:w val="0.9735"/>
          <c:h val="0.875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LIMITES!$K$26:$K$27</c:f>
              <c:numCache/>
            </c:numRef>
          </c:xVal>
          <c:yVal>
            <c:numRef>
              <c:f>LIMITES!$L$26:$L$27</c:f>
              <c:numCache/>
            </c:numRef>
          </c:yVal>
          <c:smooth val="0"/>
        </c:ser>
        <c:ser>
          <c:idx val="1"/>
          <c:order val="1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LIMITES!$K$24:$K$25</c:f>
              <c:numCache/>
            </c:numRef>
          </c:xVal>
          <c:yVal>
            <c:numRef>
              <c:f>LIMITES!$L$24:$L$25</c:f>
              <c:numCache/>
            </c:numRef>
          </c:yVal>
          <c:smooth val="0"/>
        </c:ser>
        <c:ser>
          <c:idx val="2"/>
          <c:order val="2"/>
          <c:spPr>
            <a:ln w="12700">
              <a:solidFill>
                <a:srgbClr val="958C4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"/>
            <c:spPr>
              <a:ln w="12700">
                <a:solidFill>
                  <a:srgbClr val="A6CAF0"/>
                </a:solidFill>
              </a:ln>
            </c:spPr>
            <c:marker>
              <c:symbol val="none"/>
            </c:marker>
          </c:dP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LIMITES!$K$22:$K$23</c:f>
              <c:numCache/>
            </c:numRef>
          </c:xVal>
          <c:yVal>
            <c:numRef>
              <c:f>LIMITES!$L$22:$L$23</c:f>
              <c:numCache/>
            </c:numRef>
          </c:yVal>
          <c:smooth val="0"/>
        </c:ser>
        <c:ser>
          <c:idx val="3"/>
          <c:order val="3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LIMITES!$L$35:$L$38</c:f>
              <c:numCache/>
            </c:numRef>
          </c:xVal>
          <c:yVal>
            <c:numRef>
              <c:f>LIMITES!$M$35:$M$38</c:f>
              <c:numCache/>
            </c:numRef>
          </c:yVal>
          <c:smooth val="0"/>
        </c:ser>
        <c:axId val="30198665"/>
        <c:axId val="3352530"/>
      </c:scatterChart>
      <c:valAx>
        <c:axId val="30198665"/>
        <c:scaling>
          <c:logBase val="10"/>
          <c:orientation val="minMax"/>
          <c:max val="100"/>
          <c:min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Número de Golpes</a:t>
                </a:r>
              </a:p>
            </c:rich>
          </c:tx>
          <c:layout>
            <c:manualLayout>
              <c:xMode val="factor"/>
              <c:yMode val="factor"/>
              <c:x val="-0.0312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352530"/>
        <c:crosses val="autoZero"/>
        <c:crossBetween val="midCat"/>
        <c:dispUnits/>
      </c:valAx>
      <c:valAx>
        <c:axId val="3352530"/>
        <c:scaling>
          <c:orientation val="minMax"/>
          <c:max val="31"/>
          <c:min val="2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Contenido de Humedad (%)</a:t>
                </a:r>
              </a:p>
            </c:rich>
          </c:tx>
          <c:layout>
            <c:manualLayout>
              <c:xMode val="factor"/>
              <c:yMode val="factor"/>
              <c:x val="-0.01825"/>
              <c:y val="0.005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0198665"/>
        <c:crosses val="autoZero"/>
        <c:crossBetween val="midCat"/>
        <c:dispUnits/>
      </c:valAx>
      <c:spPr>
        <a:solidFill>
          <a:srgbClr val="E3E3E3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Curva Granulométrica</a:t>
            </a:r>
          </a:p>
        </c:rich>
      </c:tx>
      <c:layout>
        <c:manualLayout>
          <c:xMode val="factor"/>
          <c:yMode val="factor"/>
          <c:x val="0.00275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325"/>
          <c:y val="0.035"/>
          <c:w val="0.86575"/>
          <c:h val="0.7735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2A6FF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GRANULOM!$L$52:$L$53</c:f>
              <c:numCache>
                <c:ptCount val="2"/>
                <c:pt idx="0">
                  <c:v>4.75</c:v>
                </c:pt>
                <c:pt idx="1">
                  <c:v>4.75</c:v>
                </c:pt>
              </c:numCache>
            </c:numRef>
          </c:xVal>
          <c:yVal>
            <c:numRef>
              <c:f>GRANULOM!$M$52:$M$53</c:f>
              <c:numCache>
                <c:ptCount val="2"/>
                <c:pt idx="0">
                  <c:v>0</c:v>
                </c:pt>
                <c:pt idx="1">
                  <c:v>100</c:v>
                </c:pt>
              </c:numCache>
            </c:numRef>
          </c:yVal>
          <c:smooth val="0"/>
        </c:ser>
        <c:ser>
          <c:idx val="1"/>
          <c:order val="1"/>
          <c:spPr>
            <a:ln w="12700">
              <a:solidFill>
                <a:srgbClr val="2A6FF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GRANULOM!$L$43:$L$44</c:f>
              <c:numCache>
                <c:ptCount val="2"/>
                <c:pt idx="0">
                  <c:v>0.075</c:v>
                </c:pt>
                <c:pt idx="1">
                  <c:v>0.075</c:v>
                </c:pt>
              </c:numCache>
            </c:numRef>
          </c:xVal>
          <c:yVal>
            <c:numRef>
              <c:f>GRANULOM!$M$43:$M$44</c:f>
              <c:numCache>
                <c:ptCount val="2"/>
                <c:pt idx="0">
                  <c:v>0</c:v>
                </c:pt>
                <c:pt idx="1">
                  <c:v>100</c:v>
                </c:pt>
              </c:numCache>
            </c:numRef>
          </c:yVal>
          <c:smooth val="0"/>
        </c:ser>
        <c:ser>
          <c:idx val="11"/>
          <c:order val="2"/>
          <c:spPr>
            <a:ln w="12700">
              <a:solidFill>
                <a:srgbClr val="2A6FF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GRANULOM!$L$46:$L$47</c:f>
              <c:numCache>
                <c:ptCount val="2"/>
                <c:pt idx="0">
                  <c:v>0.425</c:v>
                </c:pt>
                <c:pt idx="1">
                  <c:v>0.425</c:v>
                </c:pt>
              </c:numCache>
            </c:numRef>
          </c:xVal>
          <c:yVal>
            <c:numRef>
              <c:f>GRANULOM!$M$46:$M$47</c:f>
              <c:numCache>
                <c:ptCount val="2"/>
                <c:pt idx="0">
                  <c:v>0</c:v>
                </c:pt>
                <c:pt idx="1">
                  <c:v>100</c:v>
                </c:pt>
              </c:numCache>
            </c:numRef>
          </c:yVal>
          <c:smooth val="0"/>
        </c:ser>
        <c:ser>
          <c:idx val="12"/>
          <c:order val="3"/>
          <c:spPr>
            <a:ln w="12700">
              <a:solidFill>
                <a:srgbClr val="2A6FF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GRANULOM!$L$58:$L$59</c:f>
              <c:numCache>
                <c:ptCount val="2"/>
                <c:pt idx="0">
                  <c:v>75</c:v>
                </c:pt>
                <c:pt idx="1">
                  <c:v>75</c:v>
                </c:pt>
              </c:numCache>
            </c:numRef>
          </c:xVal>
          <c:yVal>
            <c:numRef>
              <c:f>GRANULOM!$M$58:$M$59</c:f>
              <c:numCache>
                <c:ptCount val="2"/>
                <c:pt idx="0">
                  <c:v>0</c:v>
                </c:pt>
                <c:pt idx="1">
                  <c:v>100</c:v>
                </c:pt>
              </c:numCache>
            </c:numRef>
          </c:yVal>
          <c:smooth val="0"/>
        </c:ser>
        <c:ser>
          <c:idx val="16"/>
          <c:order val="4"/>
          <c:spPr>
            <a:ln w="12700">
              <a:solidFill>
                <a:srgbClr val="2A6FF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GRANULOM!$L$55:$L$56</c:f>
              <c:numCache>
                <c:ptCount val="2"/>
                <c:pt idx="0">
                  <c:v>19</c:v>
                </c:pt>
                <c:pt idx="1">
                  <c:v>19</c:v>
                </c:pt>
              </c:numCache>
            </c:numRef>
          </c:xVal>
          <c:yVal>
            <c:numRef>
              <c:f>GRANULOM!$M$55:$M$56</c:f>
              <c:numCache>
                <c:ptCount val="2"/>
                <c:pt idx="0">
                  <c:v>0</c:v>
                </c:pt>
                <c:pt idx="1">
                  <c:v>100</c:v>
                </c:pt>
              </c:numCache>
            </c:numRef>
          </c:yVal>
          <c:smooth val="0"/>
        </c:ser>
        <c:ser>
          <c:idx val="19"/>
          <c:order val="5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GRANULOM!$O$43:$O$55</c:f>
              <c:numCache>
                <c:ptCount val="13"/>
                <c:pt idx="0">
                  <c:v>75</c:v>
                </c:pt>
                <c:pt idx="1">
                  <c:v>50</c:v>
                </c:pt>
                <c:pt idx="2">
                  <c:v>37.5</c:v>
                </c:pt>
                <c:pt idx="3">
                  <c:v>25</c:v>
                </c:pt>
                <c:pt idx="4">
                  <c:v>19</c:v>
                </c:pt>
                <c:pt idx="5">
                  <c:v>9.5</c:v>
                </c:pt>
                <c:pt idx="6">
                  <c:v>4.75</c:v>
                </c:pt>
                <c:pt idx="7">
                  <c:v>2</c:v>
                </c:pt>
                <c:pt idx="8">
                  <c:v>0.85</c:v>
                </c:pt>
                <c:pt idx="9">
                  <c:v>0.425</c:v>
                </c:pt>
                <c:pt idx="10">
                  <c:v>0.25</c:v>
                </c:pt>
                <c:pt idx="11">
                  <c:v>0.15</c:v>
                </c:pt>
                <c:pt idx="12">
                  <c:v>0.075</c:v>
                </c:pt>
              </c:numCache>
            </c:numRef>
          </c:xVal>
          <c:yVal>
            <c:numRef>
              <c:f>GRANULOM!$P$43:$P$55</c:f>
              <c:numCache>
                <c:ptCount val="13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97.19103605394524</c:v>
                </c:pt>
                <c:pt idx="4">
                  <c:v>90.6201682475372</c:v>
                </c:pt>
                <c:pt idx="5">
                  <c:v>78.95959156111753</c:v>
                </c:pt>
                <c:pt idx="6">
                  <c:v>71.83273695702935</c:v>
                </c:pt>
                <c:pt idx="7">
                  <c:v>63.250913497037054</c:v>
                </c:pt>
                <c:pt idx="8">
                  <c:v>58.8096455189736</c:v>
                </c:pt>
                <c:pt idx="9">
                  <c:v>56.99464207955471</c:v>
                </c:pt>
                <c:pt idx="10">
                  <c:v>54.78741866878712</c:v>
                </c:pt>
                <c:pt idx="11">
                  <c:v>51.65628530137514</c:v>
                </c:pt>
                <c:pt idx="12">
                  <c:v>48.10358646194236</c:v>
                </c:pt>
              </c:numCache>
            </c:numRef>
          </c:yVal>
          <c:smooth val="0"/>
        </c:ser>
        <c:ser>
          <c:idx val="20"/>
          <c:order val="6"/>
          <c:spPr>
            <a:ln w="12700">
              <a:solidFill>
                <a:srgbClr val="2A6FF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GRANULOM!$L$49:$L$50</c:f>
              <c:numCache>
                <c:ptCount val="2"/>
                <c:pt idx="0">
                  <c:v>2</c:v>
                </c:pt>
                <c:pt idx="1">
                  <c:v>2</c:v>
                </c:pt>
              </c:numCache>
            </c:numRef>
          </c:xVal>
          <c:yVal>
            <c:numRef>
              <c:f>GRANULOM!$M$49:$M$50</c:f>
              <c:numCache>
                <c:ptCount val="2"/>
                <c:pt idx="0">
                  <c:v>0</c:v>
                </c:pt>
                <c:pt idx="1">
                  <c:v>100</c:v>
                </c:pt>
              </c:numCache>
            </c:numRef>
          </c:yVal>
          <c:smooth val="0"/>
        </c:ser>
        <c:axId val="30172771"/>
        <c:axId val="3119484"/>
      </c:scatterChart>
      <c:valAx>
        <c:axId val="30172771"/>
        <c:scaling>
          <c:logBase val="10"/>
          <c:orientation val="minMax"/>
          <c:max val="100"/>
          <c:min val="0.0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Diámetro de las Partículas (mm)</a:t>
                </a:r>
              </a:p>
            </c:rich>
          </c:tx>
          <c:layout>
            <c:manualLayout>
              <c:xMode val="factor"/>
              <c:yMode val="factor"/>
              <c:x val="-0.0225"/>
              <c:y val="-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0.0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119484"/>
        <c:crosses val="autoZero"/>
        <c:crossBetween val="midCat"/>
        <c:dispUnits/>
        <c:majorUnit val="10"/>
        <c:minorUnit val="10"/>
      </c:valAx>
      <c:valAx>
        <c:axId val="3119484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 Acumulado Que Pasa</a:t>
                </a:r>
              </a:p>
            </c:rich>
          </c:tx>
          <c:layout>
            <c:manualLayout>
              <c:xMode val="factor"/>
              <c:yMode val="factor"/>
              <c:x val="-0.016"/>
              <c:y val="0.00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0172771"/>
        <c:crossesAt val="0.0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Carta de Plasticidad</a:t>
            </a:r>
          </a:p>
        </c:rich>
      </c:tx>
      <c:layout>
        <c:manualLayout>
          <c:xMode val="factor"/>
          <c:yMode val="factor"/>
          <c:x val="0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25"/>
          <c:y val="0.05575"/>
          <c:w val="0.93775"/>
          <c:h val="0.844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Pt>
            <c:idx val="0"/>
            <c:spPr>
              <a:ln w="12700">
                <a:solidFill>
                  <a:srgbClr val="00008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xVal>
            <c:numRef>
              <c:f>LIMITES!$I$47</c:f>
              <c:numCache>
                <c:ptCount val="1"/>
                <c:pt idx="0">
                  <c:v>22.5</c:v>
                </c:pt>
              </c:numCache>
            </c:numRef>
          </c:xVal>
          <c:yVal>
            <c:numRef>
              <c:f>LIMITES!$J$47</c:f>
              <c:numCache>
                <c:ptCount val="1"/>
                <c:pt idx="0">
                  <c:v>2.726813065707823</c:v>
                </c:pt>
              </c:numCache>
            </c:numRef>
          </c:y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LIMITES!$I$45:$I$46</c:f>
              <c:numCache>
                <c:ptCount val="2"/>
                <c:pt idx="0">
                  <c:v>0</c:v>
                </c:pt>
                <c:pt idx="1">
                  <c:v>60</c:v>
                </c:pt>
              </c:numCache>
            </c:numRef>
          </c:xVal>
          <c:yVal>
            <c:numRef>
              <c:f>LIMITES!$J$45:$J$46</c:f>
              <c:numCache>
                <c:ptCount val="2"/>
                <c:pt idx="0">
                  <c:v>0</c:v>
                </c:pt>
                <c:pt idx="1">
                  <c:v>60</c:v>
                </c:pt>
              </c:numCache>
            </c:numRef>
          </c:yVal>
          <c:smooth val="0"/>
        </c:ser>
        <c:ser>
          <c:idx val="2"/>
          <c:order val="2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LIMITES!$I$43:$I$44</c:f>
              <c:numCache>
                <c:ptCount val="2"/>
                <c:pt idx="0">
                  <c:v>0</c:v>
                </c:pt>
                <c:pt idx="1">
                  <c:v>29.589041095890412</c:v>
                </c:pt>
              </c:numCache>
            </c:numRef>
          </c:xVal>
          <c:yVal>
            <c:numRef>
              <c:f>LIMITES!$J$43:$J$44</c:f>
              <c:numCache>
                <c:ptCount val="2"/>
                <c:pt idx="0">
                  <c:v>7</c:v>
                </c:pt>
                <c:pt idx="1">
                  <c:v>7</c:v>
                </c:pt>
              </c:numCache>
            </c:numRef>
          </c:yVal>
          <c:smooth val="0"/>
        </c:ser>
        <c:ser>
          <c:idx val="3"/>
          <c:order val="3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LIMITES!$I$41:$I$42</c:f>
              <c:numCache>
                <c:ptCount val="2"/>
                <c:pt idx="0">
                  <c:v>0</c:v>
                </c:pt>
                <c:pt idx="1">
                  <c:v>25.47945205479452</c:v>
                </c:pt>
              </c:numCache>
            </c:numRef>
          </c:xVal>
          <c:yVal>
            <c:numRef>
              <c:f>LIMITES!$J$41:$J$42</c:f>
              <c:numCache>
                <c:ptCount val="2"/>
                <c:pt idx="0">
                  <c:v>4</c:v>
                </c:pt>
                <c:pt idx="1">
                  <c:v>4</c:v>
                </c:pt>
              </c:numCache>
            </c:numRef>
          </c:yVal>
          <c:smooth val="0"/>
        </c:ser>
        <c:ser>
          <c:idx val="4"/>
          <c:order val="4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LIMITES!$I$39:$I$40</c:f>
              <c:numCache>
                <c:ptCount val="2"/>
                <c:pt idx="0">
                  <c:v>50</c:v>
                </c:pt>
                <c:pt idx="1">
                  <c:v>50</c:v>
                </c:pt>
              </c:numCache>
            </c:numRef>
          </c:xVal>
          <c:yVal>
            <c:numRef>
              <c:f>LIMITES!$J$39:$J$40</c:f>
              <c:numCache>
                <c:ptCount val="2"/>
                <c:pt idx="0">
                  <c:v>0</c:v>
                </c:pt>
                <c:pt idx="1">
                  <c:v>60</c:v>
                </c:pt>
              </c:numCache>
            </c:numRef>
          </c:yVal>
          <c:smooth val="0"/>
        </c:ser>
        <c:ser>
          <c:idx val="5"/>
          <c:order val="5"/>
          <c:spPr>
            <a:ln w="127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LIMITES!$I$37:$I$38</c:f>
              <c:numCache>
                <c:ptCount val="2"/>
                <c:pt idx="0">
                  <c:v>16</c:v>
                </c:pt>
                <c:pt idx="1">
                  <c:v>74.66666666666667</c:v>
                </c:pt>
              </c:numCache>
            </c:numRef>
          </c:xVal>
          <c:yVal>
            <c:numRef>
              <c:f>LIMITES!$J$37:$J$38</c:f>
              <c:numCache>
                <c:ptCount val="2"/>
                <c:pt idx="0">
                  <c:v>7</c:v>
                </c:pt>
                <c:pt idx="1">
                  <c:v>60</c:v>
                </c:pt>
              </c:numCache>
            </c:numRef>
          </c:yVal>
          <c:smooth val="0"/>
        </c:ser>
        <c:ser>
          <c:idx val="6"/>
          <c:order val="6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LIMITES!$I$35:$I$36</c:f>
              <c:numCache>
                <c:ptCount val="2"/>
                <c:pt idx="0">
                  <c:v>25.47945205479452</c:v>
                </c:pt>
                <c:pt idx="1">
                  <c:v>102.19178082191782</c:v>
                </c:pt>
              </c:numCache>
            </c:numRef>
          </c:xVal>
          <c:yVal>
            <c:numRef>
              <c:f>LIMITES!$J$35:$J$36</c:f>
              <c:numCache>
                <c:ptCount val="2"/>
                <c:pt idx="0">
                  <c:v>4</c:v>
                </c:pt>
                <c:pt idx="1">
                  <c:v>60</c:v>
                </c:pt>
              </c:numCache>
            </c:numRef>
          </c:yVal>
          <c:smooth val="0"/>
        </c:ser>
        <c:axId val="28075357"/>
        <c:axId val="51351622"/>
      </c:scatterChart>
      <c:valAx>
        <c:axId val="28075357"/>
        <c:scaling>
          <c:orientation val="minMax"/>
          <c:max val="11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Límite Líquido (LL)</a:t>
                </a:r>
              </a:p>
            </c:rich>
          </c:tx>
          <c:layout>
            <c:manualLayout>
              <c:xMode val="factor"/>
              <c:yMode val="factor"/>
              <c:x val="-0.036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1351622"/>
        <c:crosses val="autoZero"/>
        <c:crossBetween val="midCat"/>
        <c:dispUnits/>
        <c:majorUnit val="10"/>
      </c:valAx>
      <c:valAx>
        <c:axId val="51351622"/>
        <c:scaling>
          <c:orientation val="minMax"/>
          <c:max val="6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Indice Plastico (IP)</a:t>
                </a:r>
              </a:p>
            </c:rich>
          </c:tx>
          <c:layout>
            <c:manualLayout>
              <c:xMode val="factor"/>
              <c:yMode val="factor"/>
              <c:x val="-0.01925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8075357"/>
        <c:crosses val="autoZero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Diagrama de Fluidez</a:t>
            </a:r>
          </a:p>
        </c:rich>
      </c:tx>
      <c:layout>
        <c:manualLayout>
          <c:xMode val="factor"/>
          <c:yMode val="factor"/>
          <c:x val="0.013"/>
          <c:y val="-0.02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525"/>
          <c:y val="0.098"/>
          <c:w val="0.91475"/>
          <c:h val="0.81875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LIMITES!$K$26:$K$27</c:f>
              <c:numCache>
                <c:ptCount val="2"/>
                <c:pt idx="0">
                  <c:v>0</c:v>
                </c:pt>
                <c:pt idx="1">
                  <c:v>25</c:v>
                </c:pt>
              </c:numCache>
            </c:numRef>
          </c:xVal>
          <c:yVal>
            <c:numRef>
              <c:f>LIMITES!$L$26:$L$27</c:f>
              <c:numCache>
                <c:ptCount val="2"/>
                <c:pt idx="0">
                  <c:v>26.8</c:v>
                </c:pt>
                <c:pt idx="1">
                  <c:v>26.8</c:v>
                </c:pt>
              </c:numCache>
            </c:numRef>
          </c:yVal>
          <c:smooth val="0"/>
        </c:ser>
        <c:ser>
          <c:idx val="1"/>
          <c:order val="1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LIMITES!$K$24:$K$25</c:f>
              <c:numCache>
                <c:ptCount val="2"/>
                <c:pt idx="0">
                  <c:v>10</c:v>
                </c:pt>
                <c:pt idx="1">
                  <c:v>100</c:v>
                </c:pt>
              </c:numCache>
            </c:numRef>
          </c:xVal>
          <c:yVal>
            <c:numRef>
              <c:f>LIMITES!$L$24:$L$25</c:f>
              <c:numCache>
                <c:ptCount val="2"/>
                <c:pt idx="0">
                  <c:v>29.7</c:v>
                </c:pt>
                <c:pt idx="1">
                  <c:v>22.5</c:v>
                </c:pt>
              </c:numCache>
            </c:numRef>
          </c:yVal>
          <c:smooth val="0"/>
        </c:ser>
        <c:ser>
          <c:idx val="2"/>
          <c:order val="2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LIMITES!$K$22:$K$23</c:f>
              <c:numCache>
                <c:ptCount val="2"/>
                <c:pt idx="0">
                  <c:v>25</c:v>
                </c:pt>
                <c:pt idx="1">
                  <c:v>25</c:v>
                </c:pt>
              </c:numCache>
            </c:numRef>
          </c:xVal>
          <c:yVal>
            <c:numRef>
              <c:f>LIMITES!$L$22:$L$23</c:f>
              <c:numCache>
                <c:ptCount val="2"/>
                <c:pt idx="0">
                  <c:v>26.8</c:v>
                </c:pt>
                <c:pt idx="1">
                  <c:v>0</c:v>
                </c:pt>
              </c:numCache>
            </c:numRef>
          </c:yVal>
          <c:smooth val="0"/>
        </c:ser>
        <c:ser>
          <c:idx val="3"/>
          <c:order val="3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LIMITES!$L$35:$L$38</c:f>
              <c:numCache>
                <c:ptCount val="4"/>
                <c:pt idx="0">
                  <c:v>16</c:v>
                </c:pt>
                <c:pt idx="1">
                  <c:v>47</c:v>
                </c:pt>
                <c:pt idx="2">
                  <c:v>27</c:v>
                </c:pt>
                <c:pt idx="3">
                  <c:v>11</c:v>
                </c:pt>
              </c:numCache>
            </c:numRef>
          </c:xVal>
          <c:yVal>
            <c:numRef>
              <c:f>LIMITES!$M$35:$M$38</c:f>
              <c:numCache>
                <c:ptCount val="4"/>
                <c:pt idx="0">
                  <c:v>28.23397075365581</c:v>
                </c:pt>
                <c:pt idx="1">
                  <c:v>24.82223658694244</c:v>
                </c:pt>
                <c:pt idx="2">
                  <c:v>26.603884638022386</c:v>
                </c:pt>
                <c:pt idx="3">
                  <c:v>29.45902517407606</c:v>
                </c:pt>
              </c:numCache>
            </c:numRef>
          </c:yVal>
          <c:smooth val="0"/>
        </c:ser>
        <c:axId val="59511415"/>
        <c:axId val="65840688"/>
      </c:scatterChart>
      <c:valAx>
        <c:axId val="59511415"/>
        <c:scaling>
          <c:logBase val="10"/>
          <c:orientation val="minMax"/>
          <c:max val="100"/>
          <c:min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Número de Golpes</a:t>
                </a:r>
              </a:p>
            </c:rich>
          </c:tx>
          <c:layout>
            <c:manualLayout>
              <c:xMode val="factor"/>
              <c:yMode val="factor"/>
              <c:x val="-0.034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5840688"/>
        <c:crosses val="autoZero"/>
        <c:crossBetween val="midCat"/>
        <c:dispUnits/>
      </c:valAx>
      <c:valAx>
        <c:axId val="65840688"/>
        <c:scaling>
          <c:orientation val="minMax"/>
          <c:max val="30"/>
          <c:min val="2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Contenido de Humedad (%)</a:t>
                </a:r>
              </a:p>
            </c:rich>
          </c:tx>
          <c:layout>
            <c:manualLayout>
              <c:xMode val="factor"/>
              <c:yMode val="factor"/>
              <c:x val="-0.0325"/>
              <c:y val="0.00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9511415"/>
        <c:crosses val="autoZero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0.07475</cdr:x>
      <cdr:y>0.90275</cdr:y>
    </cdr:from>
    <cdr:to>
      <cdr:x>0.9525</cdr:x>
      <cdr:y>1</cdr:y>
    </cdr:to>
    <cdr:sp>
      <cdr:nvSpPr>
        <cdr:cNvPr id="1" name="Rectangle 1"/>
        <cdr:cNvSpPr>
          <a:spLocks/>
        </cdr:cNvSpPr>
      </cdr:nvSpPr>
      <cdr:spPr>
        <a:xfrm>
          <a:off x="476250" y="3057525"/>
          <a:ext cx="5686425" cy="333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0.27525</cdr:x>
      <cdr:y>0.905</cdr:y>
    </cdr:from>
    <cdr:to>
      <cdr:x>0.27525</cdr:x>
      <cdr:y>1</cdr:y>
    </cdr:to>
    <cdr:sp>
      <cdr:nvSpPr>
        <cdr:cNvPr id="2" name="Line 2"/>
        <cdr:cNvSpPr>
          <a:spLocks/>
        </cdr:cNvSpPr>
      </cdr:nvSpPr>
      <cdr:spPr>
        <a:xfrm>
          <a:off x="1781175" y="306705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0.27525</cdr:x>
      <cdr:y>0.9505</cdr:y>
    </cdr:from>
    <cdr:to>
      <cdr:x>0.9525</cdr:x>
      <cdr:y>0.951</cdr:y>
    </cdr:to>
    <cdr:sp>
      <cdr:nvSpPr>
        <cdr:cNvPr id="3" name="Line 3"/>
        <cdr:cNvSpPr>
          <a:spLocks/>
        </cdr:cNvSpPr>
      </cdr:nvSpPr>
      <cdr:spPr>
        <a:xfrm flipH="1" flipV="1">
          <a:off x="1781175" y="3219450"/>
          <a:ext cx="439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0.443</cdr:x>
      <cdr:y>0.905</cdr:y>
    </cdr:from>
    <cdr:to>
      <cdr:x>0.443</cdr:x>
      <cdr:y>0.952</cdr:y>
    </cdr:to>
    <cdr:sp>
      <cdr:nvSpPr>
        <cdr:cNvPr id="4" name="Line 4"/>
        <cdr:cNvSpPr>
          <a:spLocks/>
        </cdr:cNvSpPr>
      </cdr:nvSpPr>
      <cdr:spPr>
        <a:xfrm>
          <a:off x="2867025" y="3067050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0.601</cdr:x>
      <cdr:y>0.9015</cdr:y>
    </cdr:from>
    <cdr:to>
      <cdr:x>0.601</cdr:x>
      <cdr:y>0.9505</cdr:y>
    </cdr:to>
    <cdr:sp>
      <cdr:nvSpPr>
        <cdr:cNvPr id="5" name="Line 5"/>
        <cdr:cNvSpPr>
          <a:spLocks/>
        </cdr:cNvSpPr>
      </cdr:nvSpPr>
      <cdr:spPr>
        <a:xfrm>
          <a:off x="3886200" y="3048000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0.68175</cdr:x>
      <cdr:y>0.905</cdr:y>
    </cdr:from>
    <cdr:to>
      <cdr:x>0.68175</cdr:x>
      <cdr:y>1</cdr:y>
    </cdr:to>
    <cdr:sp>
      <cdr:nvSpPr>
        <cdr:cNvPr id="6" name="Line 6"/>
        <cdr:cNvSpPr>
          <a:spLocks/>
        </cdr:cNvSpPr>
      </cdr:nvSpPr>
      <cdr:spPr>
        <a:xfrm>
          <a:off x="4410075" y="306705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0.81525</cdr:x>
      <cdr:y>0.9015</cdr:y>
    </cdr:from>
    <cdr:to>
      <cdr:x>0.81525</cdr:x>
      <cdr:y>0.951</cdr:y>
    </cdr:to>
    <cdr:sp>
      <cdr:nvSpPr>
        <cdr:cNvPr id="7" name="Line 7"/>
        <cdr:cNvSpPr>
          <a:spLocks/>
        </cdr:cNvSpPr>
      </cdr:nvSpPr>
      <cdr:spPr>
        <a:xfrm>
          <a:off x="5276850" y="304800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0.1155</cdr:x>
      <cdr:y>0.9325</cdr:y>
    </cdr:from>
    <cdr:to>
      <cdr:x>0.2465</cdr:x>
      <cdr:y>0.967</cdr:y>
    </cdr:to>
    <cdr:sp>
      <cdr:nvSpPr>
        <cdr:cNvPr id="8" name="Texto 8"/>
        <cdr:cNvSpPr txBox="1">
          <a:spLocks noChangeArrowheads="1"/>
        </cdr:cNvSpPr>
      </cdr:nvSpPr>
      <cdr:spPr>
        <a:xfrm>
          <a:off x="742950" y="3152775"/>
          <a:ext cx="847725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Limo y Arcilla</a:t>
          </a:r>
        </a:p>
      </cdr:txBody>
    </cdr:sp>
  </cdr:relSizeAnchor>
  <cdr:relSizeAnchor xmlns:cdr="http://schemas.openxmlformats.org/drawingml/2006/chartDrawing">
    <cdr:from>
      <cdr:x>0.338</cdr:x>
      <cdr:y>0.9075</cdr:y>
    </cdr:from>
    <cdr:to>
      <cdr:x>0.3855</cdr:x>
      <cdr:y>0.95075</cdr:y>
    </cdr:to>
    <cdr:sp>
      <cdr:nvSpPr>
        <cdr:cNvPr id="9" name="Texto 9"/>
        <cdr:cNvSpPr txBox="1">
          <a:spLocks noChangeArrowheads="1"/>
        </cdr:cNvSpPr>
      </cdr:nvSpPr>
      <cdr:spPr>
        <a:xfrm>
          <a:off x="2181225" y="3076575"/>
          <a:ext cx="304800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Fina   </a:t>
          </a:r>
        </a:p>
      </cdr:txBody>
    </cdr:sp>
  </cdr:relSizeAnchor>
  <cdr:relSizeAnchor xmlns:cdr="http://schemas.openxmlformats.org/drawingml/2006/chartDrawing">
    <cdr:from>
      <cdr:x>0.45375</cdr:x>
      <cdr:y>0.95475</cdr:y>
    </cdr:from>
    <cdr:to>
      <cdr:x>0.512</cdr:x>
      <cdr:y>0.998</cdr:y>
    </cdr:to>
    <cdr:sp>
      <cdr:nvSpPr>
        <cdr:cNvPr id="10" name="Texto 10"/>
        <cdr:cNvSpPr txBox="1">
          <a:spLocks noChangeArrowheads="1"/>
        </cdr:cNvSpPr>
      </cdr:nvSpPr>
      <cdr:spPr>
        <a:xfrm>
          <a:off x="2933700" y="3228975"/>
          <a:ext cx="381000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Arena</a:t>
          </a:r>
        </a:p>
      </cdr:txBody>
    </cdr:sp>
  </cdr:relSizeAnchor>
  <cdr:relSizeAnchor xmlns:cdr="http://schemas.openxmlformats.org/drawingml/2006/chartDrawing">
    <cdr:from>
      <cdr:x>0.791</cdr:x>
      <cdr:y>0.95425</cdr:y>
    </cdr:from>
    <cdr:to>
      <cdr:x>0.85025</cdr:x>
      <cdr:y>1</cdr:y>
    </cdr:to>
    <cdr:sp>
      <cdr:nvSpPr>
        <cdr:cNvPr id="11" name="Texto 11"/>
        <cdr:cNvSpPr txBox="1">
          <a:spLocks noChangeArrowheads="1"/>
        </cdr:cNvSpPr>
      </cdr:nvSpPr>
      <cdr:spPr>
        <a:xfrm>
          <a:off x="5114925" y="3228975"/>
          <a:ext cx="381000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Grava</a:t>
          </a:r>
        </a:p>
      </cdr:txBody>
    </cdr:sp>
  </cdr:relSizeAnchor>
  <cdr:relSizeAnchor xmlns:cdr="http://schemas.openxmlformats.org/drawingml/2006/chartDrawing">
    <cdr:from>
      <cdr:x>0.24375</cdr:x>
      <cdr:y>0.85525</cdr:y>
    </cdr:from>
    <cdr:to>
      <cdr:x>0.2975</cdr:x>
      <cdr:y>0.8985</cdr:y>
    </cdr:to>
    <cdr:sp>
      <cdr:nvSpPr>
        <cdr:cNvPr id="12" name="Texto 12"/>
        <cdr:cNvSpPr txBox="1">
          <a:spLocks noChangeArrowheads="1"/>
        </cdr:cNvSpPr>
      </cdr:nvSpPr>
      <cdr:spPr>
        <a:xfrm>
          <a:off x="1571625" y="2895600"/>
          <a:ext cx="352425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0.075 </a:t>
          </a:r>
        </a:p>
      </cdr:txBody>
    </cdr:sp>
  </cdr:relSizeAnchor>
  <cdr:relSizeAnchor xmlns:cdr="http://schemas.openxmlformats.org/drawingml/2006/chartDrawing">
    <cdr:from>
      <cdr:x>0.49675</cdr:x>
      <cdr:y>0.908</cdr:y>
    </cdr:from>
    <cdr:to>
      <cdr:x>0.54875</cdr:x>
      <cdr:y>0.95125</cdr:y>
    </cdr:to>
    <cdr:sp>
      <cdr:nvSpPr>
        <cdr:cNvPr id="13" name="Texto 13"/>
        <cdr:cNvSpPr txBox="1">
          <a:spLocks noChangeArrowheads="1"/>
        </cdr:cNvSpPr>
      </cdr:nvSpPr>
      <cdr:spPr>
        <a:xfrm>
          <a:off x="3209925" y="3076575"/>
          <a:ext cx="333375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Media</a:t>
          </a:r>
        </a:p>
      </cdr:txBody>
    </cdr:sp>
  </cdr:relSizeAnchor>
  <cdr:relSizeAnchor xmlns:cdr="http://schemas.openxmlformats.org/drawingml/2006/chartDrawing">
    <cdr:from>
      <cdr:x>0.609</cdr:x>
      <cdr:y>0.90775</cdr:y>
    </cdr:from>
    <cdr:to>
      <cdr:x>0.679</cdr:x>
      <cdr:y>0.95375</cdr:y>
    </cdr:to>
    <cdr:sp>
      <cdr:nvSpPr>
        <cdr:cNvPr id="14" name="Texto 14"/>
        <cdr:cNvSpPr txBox="1">
          <a:spLocks noChangeArrowheads="1"/>
        </cdr:cNvSpPr>
      </cdr:nvSpPr>
      <cdr:spPr>
        <a:xfrm>
          <a:off x="3943350" y="3076575"/>
          <a:ext cx="457200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Gruesa</a:t>
          </a:r>
        </a:p>
      </cdr:txBody>
    </cdr:sp>
  </cdr:relSizeAnchor>
  <cdr:relSizeAnchor xmlns:cdr="http://schemas.openxmlformats.org/drawingml/2006/chartDrawing">
    <cdr:from>
      <cdr:x>0.731</cdr:x>
      <cdr:y>0.909</cdr:y>
    </cdr:from>
    <cdr:to>
      <cdr:x>0.7785</cdr:x>
      <cdr:y>0.955</cdr:y>
    </cdr:to>
    <cdr:sp>
      <cdr:nvSpPr>
        <cdr:cNvPr id="15" name="Texto 15"/>
        <cdr:cNvSpPr txBox="1">
          <a:spLocks noChangeArrowheads="1"/>
        </cdr:cNvSpPr>
      </cdr:nvSpPr>
      <cdr:spPr>
        <a:xfrm>
          <a:off x="4733925" y="3076575"/>
          <a:ext cx="304800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Fina   </a:t>
          </a:r>
        </a:p>
      </cdr:txBody>
    </cdr:sp>
  </cdr:relSizeAnchor>
  <cdr:relSizeAnchor xmlns:cdr="http://schemas.openxmlformats.org/drawingml/2006/chartDrawing">
    <cdr:from>
      <cdr:x>0.854</cdr:x>
      <cdr:y>0.90775</cdr:y>
    </cdr:from>
    <cdr:to>
      <cdr:x>0.92575</cdr:x>
      <cdr:y>0.95375</cdr:y>
    </cdr:to>
    <cdr:sp>
      <cdr:nvSpPr>
        <cdr:cNvPr id="16" name="Texto 16"/>
        <cdr:cNvSpPr txBox="1">
          <a:spLocks noChangeArrowheads="1"/>
        </cdr:cNvSpPr>
      </cdr:nvSpPr>
      <cdr:spPr>
        <a:xfrm>
          <a:off x="5524500" y="3076575"/>
          <a:ext cx="466725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Gruesa</a:t>
          </a:r>
        </a:p>
      </cdr:txBody>
    </cdr:sp>
  </cdr:relSizeAnchor>
  <cdr:relSizeAnchor xmlns:cdr="http://schemas.openxmlformats.org/drawingml/2006/chartDrawing">
    <cdr:from>
      <cdr:x>0.41775</cdr:x>
      <cdr:y>0.85925</cdr:y>
    </cdr:from>
    <cdr:to>
      <cdr:x>0.4655</cdr:x>
      <cdr:y>0.89375</cdr:y>
    </cdr:to>
    <cdr:sp>
      <cdr:nvSpPr>
        <cdr:cNvPr id="17" name="Texto 17"/>
        <cdr:cNvSpPr txBox="1">
          <a:spLocks noChangeArrowheads="1"/>
        </cdr:cNvSpPr>
      </cdr:nvSpPr>
      <cdr:spPr>
        <a:xfrm>
          <a:off x="2705100" y="2905125"/>
          <a:ext cx="304800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0.425</a:t>
          </a:r>
        </a:p>
      </cdr:txBody>
    </cdr:sp>
  </cdr:relSizeAnchor>
  <cdr:relSizeAnchor xmlns:cdr="http://schemas.openxmlformats.org/drawingml/2006/chartDrawing">
    <cdr:from>
      <cdr:x>0.57675</cdr:x>
      <cdr:y>0.8575</cdr:y>
    </cdr:from>
    <cdr:to>
      <cdr:x>0.62325</cdr:x>
      <cdr:y>0.90075</cdr:y>
    </cdr:to>
    <cdr:sp>
      <cdr:nvSpPr>
        <cdr:cNvPr id="18" name="Texto 18"/>
        <cdr:cNvSpPr txBox="1">
          <a:spLocks noChangeArrowheads="1"/>
        </cdr:cNvSpPr>
      </cdr:nvSpPr>
      <cdr:spPr>
        <a:xfrm>
          <a:off x="3733800" y="2905125"/>
          <a:ext cx="304800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2.00</a:t>
          </a:r>
        </a:p>
      </cdr:txBody>
    </cdr:sp>
  </cdr:relSizeAnchor>
  <cdr:relSizeAnchor xmlns:cdr="http://schemas.openxmlformats.org/drawingml/2006/chartDrawing">
    <cdr:from>
      <cdr:x>0.65925</cdr:x>
      <cdr:y>0.8545</cdr:y>
    </cdr:from>
    <cdr:to>
      <cdr:x>0.70675</cdr:x>
      <cdr:y>0.89775</cdr:y>
    </cdr:to>
    <cdr:sp>
      <cdr:nvSpPr>
        <cdr:cNvPr id="19" name="Texto 19"/>
        <cdr:cNvSpPr txBox="1">
          <a:spLocks noChangeArrowheads="1"/>
        </cdr:cNvSpPr>
      </cdr:nvSpPr>
      <cdr:spPr>
        <a:xfrm>
          <a:off x="4267200" y="2895600"/>
          <a:ext cx="304800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4.75</a:t>
          </a:r>
        </a:p>
      </cdr:txBody>
    </cdr:sp>
  </cdr:relSizeAnchor>
  <cdr:relSizeAnchor xmlns:cdr="http://schemas.openxmlformats.org/drawingml/2006/chartDrawing">
    <cdr:from>
      <cdr:x>0.79475</cdr:x>
      <cdr:y>0.857</cdr:y>
    </cdr:from>
    <cdr:to>
      <cdr:x>0.853</cdr:x>
      <cdr:y>0.90025</cdr:y>
    </cdr:to>
    <cdr:sp>
      <cdr:nvSpPr>
        <cdr:cNvPr id="20" name="Texto 20"/>
        <cdr:cNvSpPr txBox="1">
          <a:spLocks noChangeArrowheads="1"/>
        </cdr:cNvSpPr>
      </cdr:nvSpPr>
      <cdr:spPr>
        <a:xfrm>
          <a:off x="5143500" y="2905125"/>
          <a:ext cx="381000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19.00</a:t>
          </a:r>
        </a:p>
      </cdr:txBody>
    </cdr:sp>
  </cdr:relSizeAnchor>
  <cdr:relSizeAnchor xmlns:cdr="http://schemas.openxmlformats.org/drawingml/2006/chartDrawing">
    <cdr:from>
      <cdr:x>0.923</cdr:x>
      <cdr:y>0.857</cdr:y>
    </cdr:from>
    <cdr:to>
      <cdr:x>0.9705</cdr:x>
      <cdr:y>0.90025</cdr:y>
    </cdr:to>
    <cdr:sp>
      <cdr:nvSpPr>
        <cdr:cNvPr id="21" name="Texto 21"/>
        <cdr:cNvSpPr txBox="1">
          <a:spLocks noChangeArrowheads="1"/>
        </cdr:cNvSpPr>
      </cdr:nvSpPr>
      <cdr:spPr>
        <a:xfrm>
          <a:off x="5972175" y="2905125"/>
          <a:ext cx="304800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75.00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42</xdr:row>
      <xdr:rowOff>0</xdr:rowOff>
    </xdr:from>
    <xdr:to>
      <xdr:col>10</xdr:col>
      <xdr:colOff>0</xdr:colOff>
      <xdr:row>62</xdr:row>
      <xdr:rowOff>152400</xdr:rowOff>
    </xdr:to>
    <xdr:graphicFrame>
      <xdr:nvGraphicFramePr>
        <xdr:cNvPr id="1" name="Chart 3"/>
        <xdr:cNvGraphicFramePr/>
      </xdr:nvGraphicFramePr>
      <xdr:xfrm>
        <a:off x="0" y="6877050"/>
        <a:ext cx="6477000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0</xdr:row>
      <xdr:rowOff>0</xdr:rowOff>
    </xdr:from>
    <xdr:to>
      <xdr:col>5</xdr:col>
      <xdr:colOff>914400</xdr:colOff>
      <xdr:row>0</xdr:row>
      <xdr:rowOff>0</xdr:rowOff>
    </xdr:to>
    <xdr:sp>
      <xdr:nvSpPr>
        <xdr:cNvPr id="2" name="Line 4"/>
        <xdr:cNvSpPr>
          <a:spLocks/>
        </xdr:cNvSpPr>
      </xdr:nvSpPr>
      <xdr:spPr>
        <a:xfrm>
          <a:off x="695325" y="0"/>
          <a:ext cx="259080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619125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3" name="Line 5"/>
        <xdr:cNvSpPr>
          <a:spLocks/>
        </xdr:cNvSpPr>
      </xdr:nvSpPr>
      <xdr:spPr>
        <a:xfrm>
          <a:off x="5267325" y="0"/>
          <a:ext cx="12096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628650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4" name="Line 6"/>
        <xdr:cNvSpPr>
          <a:spLocks/>
        </xdr:cNvSpPr>
      </xdr:nvSpPr>
      <xdr:spPr>
        <a:xfrm>
          <a:off x="5276850" y="0"/>
          <a:ext cx="120015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0.346</cdr:x>
      <cdr:y>0.88425</cdr:y>
    </cdr:from>
    <cdr:to>
      <cdr:x>0.95225</cdr:x>
      <cdr:y>0.942</cdr:y>
    </cdr:to>
    <cdr:sp>
      <cdr:nvSpPr>
        <cdr:cNvPr id="1" name="Texto 1"/>
        <cdr:cNvSpPr txBox="1">
          <a:spLocks noChangeArrowheads="1"/>
        </cdr:cNvSpPr>
      </cdr:nvSpPr>
      <cdr:spPr>
        <a:xfrm>
          <a:off x="2324100" y="2286000"/>
          <a:ext cx="4076700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20             25          30                  40              50           60       70       80     90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447675</xdr:colOff>
      <xdr:row>0</xdr:row>
      <xdr:rowOff>0</xdr:rowOff>
    </xdr:from>
    <xdr:to>
      <xdr:col>5</xdr:col>
      <xdr:colOff>19050</xdr:colOff>
      <xdr:row>0</xdr:row>
      <xdr:rowOff>0</xdr:rowOff>
    </xdr:to>
    <xdr:sp>
      <xdr:nvSpPr>
        <xdr:cNvPr id="1" name="Line 9"/>
        <xdr:cNvSpPr>
          <a:spLocks/>
        </xdr:cNvSpPr>
      </xdr:nvSpPr>
      <xdr:spPr>
        <a:xfrm>
          <a:off x="695325" y="0"/>
          <a:ext cx="396240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457200</xdr:colOff>
      <xdr:row>0</xdr:row>
      <xdr:rowOff>0</xdr:rowOff>
    </xdr:from>
    <xdr:to>
      <xdr:col>3</xdr:col>
      <xdr:colOff>552450</xdr:colOff>
      <xdr:row>0</xdr:row>
      <xdr:rowOff>0</xdr:rowOff>
    </xdr:to>
    <xdr:sp>
      <xdr:nvSpPr>
        <xdr:cNvPr id="2" name="Line 10"/>
        <xdr:cNvSpPr>
          <a:spLocks/>
        </xdr:cNvSpPr>
      </xdr:nvSpPr>
      <xdr:spPr>
        <a:xfrm>
          <a:off x="704850" y="0"/>
          <a:ext cx="23907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666750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" name="Line 11"/>
        <xdr:cNvSpPr>
          <a:spLocks/>
        </xdr:cNvSpPr>
      </xdr:nvSpPr>
      <xdr:spPr>
        <a:xfrm>
          <a:off x="5305425" y="0"/>
          <a:ext cx="142875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676275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4" name="Line 12"/>
        <xdr:cNvSpPr>
          <a:spLocks/>
        </xdr:cNvSpPr>
      </xdr:nvSpPr>
      <xdr:spPr>
        <a:xfrm>
          <a:off x="5314950" y="0"/>
          <a:ext cx="141922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57150</xdr:colOff>
      <xdr:row>17</xdr:row>
      <xdr:rowOff>85725</xdr:rowOff>
    </xdr:from>
    <xdr:to>
      <xdr:col>7</xdr:col>
      <xdr:colOff>47625</xdr:colOff>
      <xdr:row>33</xdr:row>
      <xdr:rowOff>85725</xdr:rowOff>
    </xdr:to>
    <xdr:graphicFrame>
      <xdr:nvGraphicFramePr>
        <xdr:cNvPr id="5" name="Chart 13"/>
        <xdr:cNvGraphicFramePr/>
      </xdr:nvGraphicFramePr>
      <xdr:xfrm>
        <a:off x="57150" y="2952750"/>
        <a:ext cx="6724650" cy="2590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0.1115</cdr:x>
      <cdr:y>0.888</cdr:y>
    </cdr:from>
    <cdr:to>
      <cdr:x>0.919</cdr:x>
      <cdr:y>0.95075</cdr:y>
    </cdr:to>
    <cdr:sp>
      <cdr:nvSpPr>
        <cdr:cNvPr id="1" name="Rectangle 1"/>
        <cdr:cNvSpPr>
          <a:spLocks/>
        </cdr:cNvSpPr>
      </cdr:nvSpPr>
      <cdr:spPr>
        <a:xfrm>
          <a:off x="771525" y="2867025"/>
          <a:ext cx="5610225" cy="2000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0.2975</cdr:x>
      <cdr:y>0.888</cdr:y>
    </cdr:from>
    <cdr:to>
      <cdr:x>0.2975</cdr:x>
      <cdr:y>0.95075</cdr:y>
    </cdr:to>
    <cdr:sp>
      <cdr:nvSpPr>
        <cdr:cNvPr id="2" name="Line 2"/>
        <cdr:cNvSpPr>
          <a:spLocks/>
        </cdr:cNvSpPr>
      </cdr:nvSpPr>
      <cdr:spPr>
        <a:xfrm>
          <a:off x="2066925" y="2867025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0.2975</cdr:x>
      <cdr:y>0.91925</cdr:y>
    </cdr:from>
    <cdr:to>
      <cdr:x>0.919</cdr:x>
      <cdr:y>0.91925</cdr:y>
    </cdr:to>
    <cdr:sp>
      <cdr:nvSpPr>
        <cdr:cNvPr id="3" name="Line 3"/>
        <cdr:cNvSpPr>
          <a:spLocks/>
        </cdr:cNvSpPr>
      </cdr:nvSpPr>
      <cdr:spPr>
        <a:xfrm flipH="1">
          <a:off x="2066925" y="2971800"/>
          <a:ext cx="4324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0.45075</cdr:x>
      <cdr:y>0.888</cdr:y>
    </cdr:from>
    <cdr:to>
      <cdr:x>0.45075</cdr:x>
      <cdr:y>0.91925</cdr:y>
    </cdr:to>
    <cdr:sp>
      <cdr:nvSpPr>
        <cdr:cNvPr id="4" name="Line 4"/>
        <cdr:cNvSpPr>
          <a:spLocks/>
        </cdr:cNvSpPr>
      </cdr:nvSpPr>
      <cdr:spPr>
        <a:xfrm>
          <a:off x="3133725" y="2867025"/>
          <a:ext cx="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0.5885</cdr:x>
      <cdr:y>0.888</cdr:y>
    </cdr:from>
    <cdr:to>
      <cdr:x>0.5885</cdr:x>
      <cdr:y>0.92225</cdr:y>
    </cdr:to>
    <cdr:sp>
      <cdr:nvSpPr>
        <cdr:cNvPr id="5" name="Line 5"/>
        <cdr:cNvSpPr>
          <a:spLocks/>
        </cdr:cNvSpPr>
      </cdr:nvSpPr>
      <cdr:spPr>
        <a:xfrm>
          <a:off x="4086225" y="2867025"/>
          <a:ext cx="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0.6655</cdr:x>
      <cdr:y>0.89075</cdr:y>
    </cdr:from>
    <cdr:to>
      <cdr:x>0.6655</cdr:x>
      <cdr:y>0.95075</cdr:y>
    </cdr:to>
    <cdr:sp>
      <cdr:nvSpPr>
        <cdr:cNvPr id="6" name="Line 6"/>
        <cdr:cNvSpPr>
          <a:spLocks/>
        </cdr:cNvSpPr>
      </cdr:nvSpPr>
      <cdr:spPr>
        <a:xfrm>
          <a:off x="4619625" y="2876550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0.78825</cdr:x>
      <cdr:y>0.888</cdr:y>
    </cdr:from>
    <cdr:to>
      <cdr:x>0.78825</cdr:x>
      <cdr:y>0.91925</cdr:y>
    </cdr:to>
    <cdr:sp>
      <cdr:nvSpPr>
        <cdr:cNvPr id="7" name="Line 7"/>
        <cdr:cNvSpPr>
          <a:spLocks/>
        </cdr:cNvSpPr>
      </cdr:nvSpPr>
      <cdr:spPr>
        <a:xfrm>
          <a:off x="5476875" y="2867025"/>
          <a:ext cx="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0.14675</cdr:x>
      <cdr:y>0.90175</cdr:y>
    </cdr:from>
    <cdr:to>
      <cdr:x>0.33525</cdr:x>
      <cdr:y>0.969</cdr:y>
    </cdr:to>
    <cdr:sp>
      <cdr:nvSpPr>
        <cdr:cNvPr id="8" name="Texto 8"/>
        <cdr:cNvSpPr txBox="1">
          <a:spLocks noChangeArrowheads="1"/>
        </cdr:cNvSpPr>
      </cdr:nvSpPr>
      <cdr:spPr>
        <a:xfrm>
          <a:off x="1019175" y="2914650"/>
          <a:ext cx="13144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Limo y Arcilla</a:t>
          </a:r>
        </a:p>
      </cdr:txBody>
    </cdr:sp>
  </cdr:relSizeAnchor>
  <cdr:relSizeAnchor xmlns:cdr="http://schemas.openxmlformats.org/drawingml/2006/chartDrawing">
    <cdr:from>
      <cdr:x>0.35125</cdr:x>
      <cdr:y>0.88175</cdr:y>
    </cdr:from>
    <cdr:to>
      <cdr:x>0.42175</cdr:x>
      <cdr:y>0.9285</cdr:y>
    </cdr:to>
    <cdr:sp>
      <cdr:nvSpPr>
        <cdr:cNvPr id="9" name="Texto 9"/>
        <cdr:cNvSpPr txBox="1">
          <a:spLocks noChangeArrowheads="1"/>
        </cdr:cNvSpPr>
      </cdr:nvSpPr>
      <cdr:spPr>
        <a:xfrm>
          <a:off x="2438400" y="2847975"/>
          <a:ext cx="485775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Fina</a:t>
          </a:r>
        </a:p>
      </cdr:txBody>
    </cdr:sp>
  </cdr:relSizeAnchor>
  <cdr:relSizeAnchor xmlns:cdr="http://schemas.openxmlformats.org/drawingml/2006/chartDrawing">
    <cdr:from>
      <cdr:x>0.4595</cdr:x>
      <cdr:y>0.9115</cdr:y>
    </cdr:from>
    <cdr:to>
      <cdr:x>0.555</cdr:x>
      <cdr:y>0.964</cdr:y>
    </cdr:to>
    <cdr:sp>
      <cdr:nvSpPr>
        <cdr:cNvPr id="10" name="Texto 10"/>
        <cdr:cNvSpPr txBox="1">
          <a:spLocks noChangeArrowheads="1"/>
        </cdr:cNvSpPr>
      </cdr:nvSpPr>
      <cdr:spPr>
        <a:xfrm>
          <a:off x="3190875" y="2943225"/>
          <a:ext cx="66675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Arena</a:t>
          </a:r>
        </a:p>
      </cdr:txBody>
    </cdr:sp>
  </cdr:relSizeAnchor>
  <cdr:relSizeAnchor xmlns:cdr="http://schemas.openxmlformats.org/drawingml/2006/chartDrawing">
    <cdr:from>
      <cdr:x>0.7665</cdr:x>
      <cdr:y>0.9145</cdr:y>
    </cdr:from>
    <cdr:to>
      <cdr:x>0.858</cdr:x>
      <cdr:y>0.97275</cdr:y>
    </cdr:to>
    <cdr:sp>
      <cdr:nvSpPr>
        <cdr:cNvPr id="11" name="Texto 11"/>
        <cdr:cNvSpPr txBox="1">
          <a:spLocks noChangeArrowheads="1"/>
        </cdr:cNvSpPr>
      </cdr:nvSpPr>
      <cdr:spPr>
        <a:xfrm>
          <a:off x="5324475" y="2952750"/>
          <a:ext cx="63817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Grava</a:t>
          </a:r>
        </a:p>
      </cdr:txBody>
    </cdr:sp>
  </cdr:relSizeAnchor>
  <cdr:relSizeAnchor xmlns:cdr="http://schemas.openxmlformats.org/drawingml/2006/chartDrawing">
    <cdr:from>
      <cdr:x>0.27125</cdr:x>
      <cdr:y>0.8465</cdr:y>
    </cdr:from>
    <cdr:to>
      <cdr:x>0.3625</cdr:x>
      <cdr:y>0.9285</cdr:y>
    </cdr:to>
    <cdr:sp>
      <cdr:nvSpPr>
        <cdr:cNvPr id="12" name="Texto 12"/>
        <cdr:cNvSpPr txBox="1">
          <a:spLocks noChangeArrowheads="1"/>
        </cdr:cNvSpPr>
      </cdr:nvSpPr>
      <cdr:spPr>
        <a:xfrm>
          <a:off x="1885950" y="2733675"/>
          <a:ext cx="638175" cy="2667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0.075 </a:t>
          </a:r>
        </a:p>
      </cdr:txBody>
    </cdr:sp>
  </cdr:relSizeAnchor>
  <cdr:relSizeAnchor xmlns:cdr="http://schemas.openxmlformats.org/drawingml/2006/chartDrawing">
    <cdr:from>
      <cdr:x>0.49475</cdr:x>
      <cdr:y>0.8825</cdr:y>
    </cdr:from>
    <cdr:to>
      <cdr:x>0.5845</cdr:x>
      <cdr:y>0.94975</cdr:y>
    </cdr:to>
    <cdr:sp>
      <cdr:nvSpPr>
        <cdr:cNvPr id="13" name="Texto 13"/>
        <cdr:cNvSpPr txBox="1">
          <a:spLocks noChangeArrowheads="1"/>
        </cdr:cNvSpPr>
      </cdr:nvSpPr>
      <cdr:spPr>
        <a:xfrm>
          <a:off x="3438525" y="2857500"/>
          <a:ext cx="6286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Media</a:t>
          </a:r>
        </a:p>
      </cdr:txBody>
    </cdr:sp>
  </cdr:relSizeAnchor>
  <cdr:relSizeAnchor xmlns:cdr="http://schemas.openxmlformats.org/drawingml/2006/chartDrawing">
    <cdr:from>
      <cdr:x>0.59975</cdr:x>
      <cdr:y>0.88025</cdr:y>
    </cdr:from>
    <cdr:to>
      <cdr:x>0.7025</cdr:x>
      <cdr:y>0.93575</cdr:y>
    </cdr:to>
    <cdr:sp>
      <cdr:nvSpPr>
        <cdr:cNvPr id="14" name="Texto 14"/>
        <cdr:cNvSpPr txBox="1">
          <a:spLocks noChangeArrowheads="1"/>
        </cdr:cNvSpPr>
      </cdr:nvSpPr>
      <cdr:spPr>
        <a:xfrm>
          <a:off x="4162425" y="2847975"/>
          <a:ext cx="71437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Gruesa</a:t>
          </a:r>
        </a:p>
      </cdr:txBody>
    </cdr:sp>
  </cdr:relSizeAnchor>
  <cdr:relSizeAnchor xmlns:cdr="http://schemas.openxmlformats.org/drawingml/2006/chartDrawing">
    <cdr:from>
      <cdr:x>0.7105</cdr:x>
      <cdr:y>0.88275</cdr:y>
    </cdr:from>
    <cdr:to>
      <cdr:x>0.781</cdr:x>
      <cdr:y>0.95</cdr:y>
    </cdr:to>
    <cdr:sp>
      <cdr:nvSpPr>
        <cdr:cNvPr id="15" name="Texto 15"/>
        <cdr:cNvSpPr txBox="1">
          <a:spLocks noChangeArrowheads="1"/>
        </cdr:cNvSpPr>
      </cdr:nvSpPr>
      <cdr:spPr>
        <a:xfrm>
          <a:off x="4933950" y="2857500"/>
          <a:ext cx="48577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Fina   </a:t>
          </a:r>
        </a:p>
      </cdr:txBody>
    </cdr:sp>
  </cdr:relSizeAnchor>
  <cdr:relSizeAnchor xmlns:cdr="http://schemas.openxmlformats.org/drawingml/2006/chartDrawing">
    <cdr:from>
      <cdr:x>0.8235</cdr:x>
      <cdr:y>0.88275</cdr:y>
    </cdr:from>
    <cdr:to>
      <cdr:x>0.919</cdr:x>
      <cdr:y>0.95875</cdr:y>
    </cdr:to>
    <cdr:sp>
      <cdr:nvSpPr>
        <cdr:cNvPr id="16" name="Texto 16"/>
        <cdr:cNvSpPr txBox="1">
          <a:spLocks noChangeArrowheads="1"/>
        </cdr:cNvSpPr>
      </cdr:nvSpPr>
      <cdr:spPr>
        <a:xfrm>
          <a:off x="5724525" y="2857500"/>
          <a:ext cx="666750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Gruesa</a:t>
          </a:r>
        </a:p>
      </cdr:txBody>
    </cdr:sp>
  </cdr:relSizeAnchor>
  <cdr:relSizeAnchor xmlns:cdr="http://schemas.openxmlformats.org/drawingml/2006/chartDrawing">
    <cdr:from>
      <cdr:x>0.42425</cdr:x>
      <cdr:y>0.8435</cdr:y>
    </cdr:from>
    <cdr:to>
      <cdr:x>0.51475</cdr:x>
      <cdr:y>0.90225</cdr:y>
    </cdr:to>
    <cdr:sp>
      <cdr:nvSpPr>
        <cdr:cNvPr id="17" name="Texto 17"/>
        <cdr:cNvSpPr txBox="1">
          <a:spLocks noChangeArrowheads="1"/>
        </cdr:cNvSpPr>
      </cdr:nvSpPr>
      <cdr:spPr>
        <a:xfrm>
          <a:off x="2943225" y="2724150"/>
          <a:ext cx="62865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0.425</a:t>
          </a:r>
        </a:p>
      </cdr:txBody>
    </cdr:sp>
  </cdr:relSizeAnchor>
  <cdr:relSizeAnchor xmlns:cdr="http://schemas.openxmlformats.org/drawingml/2006/chartDrawing">
    <cdr:from>
      <cdr:x>0.571</cdr:x>
      <cdr:y>0.84525</cdr:y>
    </cdr:from>
    <cdr:to>
      <cdr:x>0.6615</cdr:x>
      <cdr:y>0.895</cdr:y>
    </cdr:to>
    <cdr:sp>
      <cdr:nvSpPr>
        <cdr:cNvPr id="18" name="Texto 18"/>
        <cdr:cNvSpPr txBox="1">
          <a:spLocks noChangeArrowheads="1"/>
        </cdr:cNvSpPr>
      </cdr:nvSpPr>
      <cdr:spPr>
        <a:xfrm>
          <a:off x="3962400" y="2733675"/>
          <a:ext cx="62865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2.00</a:t>
          </a:r>
        </a:p>
      </cdr:txBody>
    </cdr:sp>
  </cdr:relSizeAnchor>
  <cdr:relSizeAnchor xmlns:cdr="http://schemas.openxmlformats.org/drawingml/2006/chartDrawing">
    <cdr:from>
      <cdr:x>0.6495</cdr:x>
      <cdr:y>0.8465</cdr:y>
    </cdr:from>
    <cdr:to>
      <cdr:x>0.708</cdr:x>
      <cdr:y>0.9225</cdr:y>
    </cdr:to>
    <cdr:sp>
      <cdr:nvSpPr>
        <cdr:cNvPr id="19" name="Texto 19"/>
        <cdr:cNvSpPr txBox="1">
          <a:spLocks noChangeArrowheads="1"/>
        </cdr:cNvSpPr>
      </cdr:nvSpPr>
      <cdr:spPr>
        <a:xfrm>
          <a:off x="4514850" y="2733675"/>
          <a:ext cx="409575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4.75</a:t>
          </a:r>
        </a:p>
      </cdr:txBody>
    </cdr:sp>
  </cdr:relSizeAnchor>
  <cdr:relSizeAnchor xmlns:cdr="http://schemas.openxmlformats.org/drawingml/2006/chartDrawing">
    <cdr:from>
      <cdr:x>0.7665</cdr:x>
      <cdr:y>0.8465</cdr:y>
    </cdr:from>
    <cdr:to>
      <cdr:x>0.8565</cdr:x>
      <cdr:y>0.9225</cdr:y>
    </cdr:to>
    <cdr:sp>
      <cdr:nvSpPr>
        <cdr:cNvPr id="20" name="Texto 20"/>
        <cdr:cNvSpPr txBox="1">
          <a:spLocks noChangeArrowheads="1"/>
        </cdr:cNvSpPr>
      </cdr:nvSpPr>
      <cdr:spPr>
        <a:xfrm>
          <a:off x="5324475" y="2733675"/>
          <a:ext cx="628650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19.00</a:t>
          </a:r>
        </a:p>
      </cdr:txBody>
    </cdr:sp>
  </cdr:relSizeAnchor>
  <cdr:relSizeAnchor xmlns:cdr="http://schemas.openxmlformats.org/drawingml/2006/chartDrawing">
    <cdr:from>
      <cdr:x>0.895</cdr:x>
      <cdr:y>0.8465</cdr:y>
    </cdr:from>
    <cdr:to>
      <cdr:x>0.9865</cdr:x>
      <cdr:y>0.91375</cdr:y>
    </cdr:to>
    <cdr:sp>
      <cdr:nvSpPr>
        <cdr:cNvPr id="21" name="Texto 21"/>
        <cdr:cNvSpPr txBox="1">
          <a:spLocks noChangeArrowheads="1"/>
        </cdr:cNvSpPr>
      </cdr:nvSpPr>
      <cdr:spPr>
        <a:xfrm>
          <a:off x="6219825" y="2733675"/>
          <a:ext cx="63817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75.00</a:t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0.6175</cdr:x>
      <cdr:y>0.21675</cdr:y>
    </cdr:from>
    <cdr:to>
      <cdr:x>0.7335</cdr:x>
      <cdr:y>0.29275</cdr:y>
    </cdr:to>
    <cdr:sp>
      <cdr:nvSpPr>
        <cdr:cNvPr id="1" name="Texto 1"/>
        <cdr:cNvSpPr txBox="1">
          <a:spLocks noChangeArrowheads="1"/>
        </cdr:cNvSpPr>
      </cdr:nvSpPr>
      <cdr:spPr>
        <a:xfrm>
          <a:off x="2324100" y="552450"/>
          <a:ext cx="43815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CH-OH</a:t>
          </a:r>
        </a:p>
      </cdr:txBody>
    </cdr:sp>
  </cdr:relSizeAnchor>
  <cdr:relSizeAnchor xmlns:cdr="http://schemas.openxmlformats.org/drawingml/2006/chartDrawing">
    <cdr:from>
      <cdr:x>0.6585</cdr:x>
      <cdr:y>0.4475</cdr:y>
    </cdr:from>
    <cdr:to>
      <cdr:x>0.91175</cdr:x>
      <cdr:y>0.55375</cdr:y>
    </cdr:to>
    <cdr:sp>
      <cdr:nvSpPr>
        <cdr:cNvPr id="2" name="Texto 2"/>
        <cdr:cNvSpPr txBox="1">
          <a:spLocks noChangeArrowheads="1"/>
        </cdr:cNvSpPr>
      </cdr:nvSpPr>
      <cdr:spPr>
        <a:xfrm>
          <a:off x="2476500" y="1152525"/>
          <a:ext cx="952500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0.632</cdr:x>
      <cdr:y>0.5235</cdr:y>
    </cdr:from>
    <cdr:to>
      <cdr:x>0.76075</cdr:x>
      <cdr:y>0.59175</cdr:y>
    </cdr:to>
    <cdr:sp>
      <cdr:nvSpPr>
        <cdr:cNvPr id="3" name="Texto 3"/>
        <cdr:cNvSpPr txBox="1">
          <a:spLocks noChangeArrowheads="1"/>
        </cdr:cNvSpPr>
      </cdr:nvSpPr>
      <cdr:spPr>
        <a:xfrm>
          <a:off x="2381250" y="1352550"/>
          <a:ext cx="48577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MH-OH</a:t>
          </a:r>
        </a:p>
      </cdr:txBody>
    </cdr:sp>
  </cdr:relSizeAnchor>
  <cdr:relSizeAnchor xmlns:cdr="http://schemas.openxmlformats.org/drawingml/2006/chartDrawing">
    <cdr:from>
      <cdr:x>0.39</cdr:x>
      <cdr:y>0.541</cdr:y>
    </cdr:from>
    <cdr:to>
      <cdr:x>0.50325</cdr:x>
      <cdr:y>0.60925</cdr:y>
    </cdr:to>
    <cdr:sp>
      <cdr:nvSpPr>
        <cdr:cNvPr id="4" name="Texto 4"/>
        <cdr:cNvSpPr txBox="1">
          <a:spLocks noChangeArrowheads="1"/>
        </cdr:cNvSpPr>
      </cdr:nvSpPr>
      <cdr:spPr>
        <a:xfrm>
          <a:off x="1466850" y="1400175"/>
          <a:ext cx="42862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CL-OL</a:t>
          </a:r>
        </a:p>
      </cdr:txBody>
    </cdr:sp>
  </cdr:relSizeAnchor>
  <cdr:relSizeAnchor xmlns:cdr="http://schemas.openxmlformats.org/drawingml/2006/chartDrawing">
    <cdr:from>
      <cdr:x>0.40775</cdr:x>
      <cdr:y>0.688</cdr:y>
    </cdr:from>
    <cdr:to>
      <cdr:x>0.52125</cdr:x>
      <cdr:y>0.75625</cdr:y>
    </cdr:to>
    <cdr:sp>
      <cdr:nvSpPr>
        <cdr:cNvPr id="5" name="Texto 5"/>
        <cdr:cNvSpPr txBox="1">
          <a:spLocks noChangeArrowheads="1"/>
        </cdr:cNvSpPr>
      </cdr:nvSpPr>
      <cdr:spPr>
        <a:xfrm>
          <a:off x="1533525" y="1781175"/>
          <a:ext cx="42862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ML-OL</a:t>
          </a:r>
        </a:p>
      </cdr:txBody>
    </cdr:sp>
  </cdr:relSizeAnchor>
  <cdr:relSizeAnchor xmlns:cdr="http://schemas.openxmlformats.org/drawingml/2006/chartDrawing">
    <cdr:from>
      <cdr:x>0.20225</cdr:x>
      <cdr:y>0.7105</cdr:y>
    </cdr:from>
    <cdr:to>
      <cdr:x>0.31575</cdr:x>
      <cdr:y>0.764</cdr:y>
    </cdr:to>
    <cdr:sp>
      <cdr:nvSpPr>
        <cdr:cNvPr id="6" name="Texto 6"/>
        <cdr:cNvSpPr txBox="1">
          <a:spLocks noChangeArrowheads="1"/>
        </cdr:cNvSpPr>
      </cdr:nvSpPr>
      <cdr:spPr>
        <a:xfrm>
          <a:off x="762000" y="1838325"/>
          <a:ext cx="428625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CL-ML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0.47175</cdr:x>
      <cdr:y>0.858</cdr:y>
    </cdr:from>
    <cdr:to>
      <cdr:x>0.53925</cdr:x>
      <cdr:y>0.956</cdr:y>
    </cdr:to>
    <cdr:sp>
      <cdr:nvSpPr>
        <cdr:cNvPr id="1" name="Texto 1"/>
        <cdr:cNvSpPr txBox="1">
          <a:spLocks noChangeArrowheads="1"/>
        </cdr:cNvSpPr>
      </cdr:nvSpPr>
      <cdr:spPr>
        <a:xfrm>
          <a:off x="1771650" y="2200275"/>
          <a:ext cx="257175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25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17</xdr:row>
      <xdr:rowOff>152400</xdr:rowOff>
    </xdr:from>
    <xdr:to>
      <xdr:col>0</xdr:col>
      <xdr:colOff>438150</xdr:colOff>
      <xdr:row>29</xdr:row>
      <xdr:rowOff>142875</xdr:rowOff>
    </xdr:to>
    <xdr:sp>
      <xdr:nvSpPr>
        <xdr:cNvPr id="1" name="Texto 3"/>
        <xdr:cNvSpPr txBox="1">
          <a:spLocks noChangeArrowheads="1"/>
        </xdr:cNvSpPr>
      </xdr:nvSpPr>
      <xdr:spPr>
        <a:xfrm>
          <a:off x="95250" y="2695575"/>
          <a:ext cx="342900" cy="19335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ANALISIS GRANULOMETRICO POR TAMIZADO
</a:t>
          </a:r>
        </a:p>
      </xdr:txBody>
    </xdr:sp>
    <xdr:clientData/>
  </xdr:twoCellAnchor>
  <xdr:twoCellAnchor>
    <xdr:from>
      <xdr:col>1</xdr:col>
      <xdr:colOff>142875</xdr:colOff>
      <xdr:row>17</xdr:row>
      <xdr:rowOff>66675</xdr:rowOff>
    </xdr:from>
    <xdr:to>
      <xdr:col>1</xdr:col>
      <xdr:colOff>390525</xdr:colOff>
      <xdr:row>27</xdr:row>
      <xdr:rowOff>133350</xdr:rowOff>
    </xdr:to>
    <xdr:sp>
      <xdr:nvSpPr>
        <xdr:cNvPr id="2" name="Texto 4"/>
        <xdr:cNvSpPr txBox="1">
          <a:spLocks noChangeArrowheads="1"/>
        </xdr:cNvSpPr>
      </xdr:nvSpPr>
      <xdr:spPr>
        <a:xfrm>
          <a:off x="657225" y="2609850"/>
          <a:ext cx="247650" cy="16859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% ACUMULADO QUE PASA</a:t>
          </a:r>
        </a:p>
      </xdr:txBody>
    </xdr:sp>
    <xdr:clientData/>
  </xdr:twoCellAnchor>
  <xdr:twoCellAnchor>
    <xdr:from>
      <xdr:col>2</xdr:col>
      <xdr:colOff>638175</xdr:colOff>
      <xdr:row>16</xdr:row>
      <xdr:rowOff>0</xdr:rowOff>
    </xdr:from>
    <xdr:to>
      <xdr:col>2</xdr:col>
      <xdr:colOff>638175</xdr:colOff>
      <xdr:row>32</xdr:row>
      <xdr:rowOff>0</xdr:rowOff>
    </xdr:to>
    <xdr:sp>
      <xdr:nvSpPr>
        <xdr:cNvPr id="3" name="Line 5"/>
        <xdr:cNvSpPr>
          <a:spLocks/>
        </xdr:cNvSpPr>
      </xdr:nvSpPr>
      <xdr:spPr>
        <a:xfrm>
          <a:off x="1666875" y="2381250"/>
          <a:ext cx="0" cy="2590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43</xdr:row>
      <xdr:rowOff>0</xdr:rowOff>
    </xdr:from>
    <xdr:to>
      <xdr:col>10</xdr:col>
      <xdr:colOff>704850</xdr:colOff>
      <xdr:row>63</xdr:row>
      <xdr:rowOff>0</xdr:rowOff>
    </xdr:to>
    <xdr:graphicFrame>
      <xdr:nvGraphicFramePr>
        <xdr:cNvPr id="4" name="Chart 12"/>
        <xdr:cNvGraphicFramePr/>
      </xdr:nvGraphicFramePr>
      <xdr:xfrm>
        <a:off x="0" y="6753225"/>
        <a:ext cx="695325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0</xdr:colOff>
      <xdr:row>29</xdr:row>
      <xdr:rowOff>0</xdr:rowOff>
    </xdr:from>
    <xdr:to>
      <xdr:col>5</xdr:col>
      <xdr:colOff>0</xdr:colOff>
      <xdr:row>31</xdr:row>
      <xdr:rowOff>152400</xdr:rowOff>
    </xdr:to>
    <xdr:sp>
      <xdr:nvSpPr>
        <xdr:cNvPr id="5" name="Line 15"/>
        <xdr:cNvSpPr>
          <a:spLocks/>
        </xdr:cNvSpPr>
      </xdr:nvSpPr>
      <xdr:spPr>
        <a:xfrm>
          <a:off x="2638425" y="4486275"/>
          <a:ext cx="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161925</xdr:colOff>
      <xdr:row>26</xdr:row>
      <xdr:rowOff>0</xdr:rowOff>
    </xdr:from>
    <xdr:to>
      <xdr:col>10</xdr:col>
      <xdr:colOff>704850</xdr:colOff>
      <xdr:row>42</xdr:row>
      <xdr:rowOff>0</xdr:rowOff>
    </xdr:to>
    <xdr:graphicFrame>
      <xdr:nvGraphicFramePr>
        <xdr:cNvPr id="6" name="Chart 17"/>
        <xdr:cNvGraphicFramePr/>
      </xdr:nvGraphicFramePr>
      <xdr:xfrm>
        <a:off x="3181350" y="4000500"/>
        <a:ext cx="3771900" cy="2590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123825</xdr:colOff>
      <xdr:row>9</xdr:row>
      <xdr:rowOff>19050</xdr:rowOff>
    </xdr:from>
    <xdr:to>
      <xdr:col>10</xdr:col>
      <xdr:colOff>666750</xdr:colOff>
      <xdr:row>25</xdr:row>
      <xdr:rowOff>0</xdr:rowOff>
    </xdr:to>
    <xdr:graphicFrame>
      <xdr:nvGraphicFramePr>
        <xdr:cNvPr id="7" name="Chart 18"/>
        <xdr:cNvGraphicFramePr/>
      </xdr:nvGraphicFramePr>
      <xdr:xfrm>
        <a:off x="3143250" y="1266825"/>
        <a:ext cx="3771900" cy="25717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7"/>
  <sheetViews>
    <sheetView zoomScalePageLayoutView="0" workbookViewId="0" topLeftCell="A1">
      <selection activeCell="B28" sqref="B28"/>
    </sheetView>
  </sheetViews>
  <sheetFormatPr defaultColWidth="11.421875" defaultRowHeight="12.75"/>
  <cols>
    <col min="1" max="1" width="33.7109375" style="14" customWidth="1"/>
    <col min="2" max="2" width="5.7109375" style="14" customWidth="1"/>
    <col min="3" max="3" width="60.7109375" style="14" customWidth="1"/>
    <col min="4" max="4" width="30.7109375" style="14" customWidth="1"/>
    <col min="5" max="16384" width="11.421875" style="14" customWidth="1"/>
  </cols>
  <sheetData>
    <row r="1" spans="1:4" s="42" customFormat="1" ht="12.75" customHeight="1" thickBot="1">
      <c r="A1" s="219" t="s">
        <v>0</v>
      </c>
      <c r="B1" s="220"/>
      <c r="C1" s="323"/>
      <c r="D1" s="27"/>
    </row>
    <row r="2" spans="1:4" s="42" customFormat="1" ht="12.75" customHeight="1">
      <c r="A2" s="116" t="s">
        <v>1</v>
      </c>
      <c r="B2" s="69"/>
      <c r="C2" s="319" t="s">
        <v>121</v>
      </c>
      <c r="D2" s="324"/>
    </row>
    <row r="3" spans="1:4" s="42" customFormat="1" ht="12.75" customHeight="1">
      <c r="A3" s="221" t="s">
        <v>2</v>
      </c>
      <c r="B3" s="68"/>
      <c r="C3" s="328" t="s">
        <v>221</v>
      </c>
      <c r="D3" s="307"/>
    </row>
    <row r="4" spans="1:4" s="42" customFormat="1" ht="12.75" customHeight="1">
      <c r="A4" s="67" t="s">
        <v>3</v>
      </c>
      <c r="B4" s="68"/>
      <c r="C4" s="316" t="s">
        <v>118</v>
      </c>
      <c r="D4" s="308"/>
    </row>
    <row r="5" spans="1:4" s="42" customFormat="1" ht="12.75" customHeight="1">
      <c r="A5" s="67" t="s">
        <v>4</v>
      </c>
      <c r="B5" s="68"/>
      <c r="C5" s="316" t="s">
        <v>119</v>
      </c>
      <c r="D5" s="308"/>
    </row>
    <row r="6" spans="1:4" s="42" customFormat="1" ht="12.75" customHeight="1">
      <c r="A6" s="67" t="s">
        <v>5</v>
      </c>
      <c r="B6" s="68"/>
      <c r="C6" s="316" t="s">
        <v>120</v>
      </c>
      <c r="D6" s="308"/>
    </row>
    <row r="7" spans="1:4" s="42" customFormat="1" ht="12.75" customHeight="1" thickBot="1">
      <c r="A7" s="158" t="s">
        <v>6</v>
      </c>
      <c r="B7" s="9"/>
      <c r="C7" s="320" t="s">
        <v>116</v>
      </c>
      <c r="D7" s="309"/>
    </row>
    <row r="8" spans="1:4" s="42" customFormat="1" ht="12.75" customHeight="1" thickBot="1">
      <c r="A8" s="79"/>
      <c r="B8" s="19"/>
      <c r="C8" s="218"/>
      <c r="D8" s="218"/>
    </row>
    <row r="9" spans="1:4" s="42" customFormat="1" ht="12.75" customHeight="1" thickBot="1">
      <c r="A9" s="72" t="s">
        <v>7</v>
      </c>
      <c r="B9" s="32"/>
      <c r="C9" s="323"/>
      <c r="D9" s="27"/>
    </row>
    <row r="10" spans="1:4" s="42" customFormat="1" ht="12.75" customHeight="1">
      <c r="A10" s="314" t="s">
        <v>8</v>
      </c>
      <c r="B10" s="298"/>
      <c r="C10" s="321" t="s">
        <v>124</v>
      </c>
      <c r="D10" s="310"/>
    </row>
    <row r="11" spans="1:4" s="42" customFormat="1" ht="12.75" customHeight="1">
      <c r="A11" s="221" t="s">
        <v>9</v>
      </c>
      <c r="B11" s="66"/>
      <c r="C11" s="317" t="s">
        <v>224</v>
      </c>
      <c r="D11" s="311"/>
    </row>
    <row r="12" spans="1:4" s="42" customFormat="1" ht="12.75" customHeight="1">
      <c r="A12" s="315" t="s">
        <v>10</v>
      </c>
      <c r="B12" s="66"/>
      <c r="C12" s="318" t="s">
        <v>117</v>
      </c>
      <c r="D12" s="311"/>
    </row>
    <row r="13" spans="1:4" s="42" customFormat="1" ht="12.75" customHeight="1">
      <c r="A13" s="221" t="s">
        <v>11</v>
      </c>
      <c r="B13" s="66" t="s">
        <v>12</v>
      </c>
      <c r="C13" s="317">
        <v>1.8</v>
      </c>
      <c r="D13" s="312"/>
    </row>
    <row r="14" spans="1:4" s="42" customFormat="1" ht="12.75" customHeight="1">
      <c r="A14" s="221" t="s">
        <v>13</v>
      </c>
      <c r="B14" s="66" t="s">
        <v>12</v>
      </c>
      <c r="C14" s="317">
        <v>2.1</v>
      </c>
      <c r="D14" s="312"/>
    </row>
    <row r="15" spans="1:4" s="42" customFormat="1" ht="12.75" customHeight="1">
      <c r="A15" s="222" t="s">
        <v>14</v>
      </c>
      <c r="B15" s="223"/>
      <c r="C15" s="317" t="s">
        <v>122</v>
      </c>
      <c r="D15" s="312"/>
    </row>
    <row r="16" spans="1:4" s="42" customFormat="1" ht="12.75" customHeight="1">
      <c r="A16" s="222"/>
      <c r="B16" s="223"/>
      <c r="C16" s="317" t="s">
        <v>123</v>
      </c>
      <c r="D16" s="312"/>
    </row>
    <row r="17" spans="1:4" s="42" customFormat="1" ht="12.75" customHeight="1" thickBot="1">
      <c r="A17" s="118"/>
      <c r="B17" s="169"/>
      <c r="C17" s="322"/>
      <c r="D17" s="313"/>
    </row>
    <row r="18" s="45" customFormat="1" ht="12.75" customHeight="1"/>
    <row r="19" s="42" customFormat="1" ht="12.75" customHeight="1"/>
    <row r="20" s="42" customFormat="1" ht="12.75" customHeight="1"/>
    <row r="21" s="42" customFormat="1" ht="12.75" customHeight="1"/>
    <row r="22" s="42" customFormat="1" ht="12.75" customHeight="1"/>
    <row r="23" s="42" customFormat="1" ht="12.75"/>
  </sheetData>
  <sheetProtection password="C8FD" sheet="1" objects="1" scenarios="1"/>
  <printOptions/>
  <pageMargins left="0.5511811023622047" right="0.75" top="0.5905511811023623" bottom="1.1811023622047245" header="0" footer="0"/>
  <pageSetup blackAndWhite="1" firstPageNumber="1" useFirstPageNumber="1" horizontalDpi="180" verticalDpi="18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742"/>
  <sheetViews>
    <sheetView zoomScalePageLayoutView="0" workbookViewId="0" topLeftCell="A21">
      <selection activeCell="D40" sqref="D40"/>
    </sheetView>
  </sheetViews>
  <sheetFormatPr defaultColWidth="11.421875" defaultRowHeight="12.75"/>
  <cols>
    <col min="1" max="1" width="3.7109375" style="3" customWidth="1"/>
    <col min="2" max="2" width="6.7109375" style="0" customWidth="1"/>
    <col min="3" max="4" width="10.7109375" style="3" customWidth="1"/>
    <col min="5" max="5" width="3.7109375" style="3" customWidth="1"/>
    <col min="6" max="6" width="19.7109375" style="3" customWidth="1"/>
    <col min="7" max="7" width="2.7109375" style="3" customWidth="1"/>
    <col min="8" max="8" width="11.7109375" style="3" customWidth="1"/>
    <col min="9" max="10" width="13.7109375" style="3" customWidth="1"/>
    <col min="11" max="11" width="5.7109375" style="3" customWidth="1"/>
    <col min="12" max="14" width="12.7109375" style="3" customWidth="1"/>
    <col min="15" max="17" width="11.421875" style="3" customWidth="1"/>
  </cols>
  <sheetData>
    <row r="1" spans="1:17" s="14" customFormat="1" ht="15.75" customHeight="1" thickBot="1">
      <c r="A1" s="41" t="s">
        <v>16</v>
      </c>
      <c r="C1" s="80"/>
      <c r="D1" s="44"/>
      <c r="E1" s="44"/>
      <c r="F1" s="44"/>
      <c r="G1" s="44"/>
      <c r="H1" s="44" t="s">
        <v>17</v>
      </c>
      <c r="I1" s="42"/>
      <c r="J1" s="96" t="s">
        <v>2</v>
      </c>
      <c r="K1" s="42"/>
      <c r="L1" s="42"/>
      <c r="M1" s="42"/>
      <c r="N1" s="42"/>
      <c r="O1" s="42"/>
      <c r="P1" s="42"/>
      <c r="Q1" s="42"/>
    </row>
    <row r="2" spans="1:17" s="14" customFormat="1" ht="15.75" customHeight="1" thickBot="1">
      <c r="A2" s="41" t="s">
        <v>18</v>
      </c>
      <c r="C2" s="80"/>
      <c r="D2" s="80"/>
      <c r="E2" s="80"/>
      <c r="F2" s="80"/>
      <c r="G2" s="80"/>
      <c r="H2" s="44" t="s">
        <v>19</v>
      </c>
      <c r="I2" s="42"/>
      <c r="J2" s="97" t="str">
        <f>DATOS!C3</f>
        <v>C3-M1</v>
      </c>
      <c r="K2" s="42"/>
      <c r="L2" s="42"/>
      <c r="M2" s="42"/>
      <c r="N2" s="42"/>
      <c r="O2" s="42"/>
      <c r="P2" s="42"/>
      <c r="Q2" s="42"/>
    </row>
    <row r="3" spans="1:17" s="12" customFormat="1" ht="12.75" customHeight="1">
      <c r="A3" s="42"/>
      <c r="C3" s="42"/>
      <c r="D3" s="42"/>
      <c r="E3" s="42"/>
      <c r="F3" s="42"/>
      <c r="G3" s="42"/>
      <c r="H3" s="42"/>
      <c r="I3" s="42"/>
      <c r="J3" s="81"/>
      <c r="K3" s="81"/>
      <c r="L3" s="42"/>
      <c r="M3" s="42"/>
      <c r="N3" s="42"/>
      <c r="O3" s="42"/>
      <c r="P3" s="42"/>
      <c r="Q3" s="42"/>
    </row>
    <row r="4" spans="1:17" s="12" customFormat="1" ht="12.75" customHeight="1" thickBot="1">
      <c r="A4" s="42"/>
      <c r="C4" s="42"/>
      <c r="D4" s="42"/>
      <c r="E4" s="42"/>
      <c r="F4" s="42"/>
      <c r="G4" s="42"/>
      <c r="H4" s="42"/>
      <c r="I4" s="42"/>
      <c r="J4" s="81"/>
      <c r="K4" s="81"/>
      <c r="L4" s="42"/>
      <c r="M4" s="42"/>
      <c r="N4" s="42"/>
      <c r="O4" s="42"/>
      <c r="P4" s="42"/>
      <c r="Q4" s="42"/>
    </row>
    <row r="5" spans="1:17" s="12" customFormat="1" ht="12.75" customHeight="1" thickBot="1">
      <c r="A5" s="72" t="s">
        <v>20</v>
      </c>
      <c r="B5" s="50"/>
      <c r="C5" s="49"/>
      <c r="D5" s="49"/>
      <c r="E5" s="49"/>
      <c r="F5" s="327"/>
      <c r="G5" s="79"/>
      <c r="H5" s="42"/>
      <c r="I5" s="22"/>
      <c r="J5" s="82"/>
      <c r="K5" s="81"/>
      <c r="L5" s="42"/>
      <c r="M5" s="42"/>
      <c r="N5" s="42"/>
      <c r="O5" s="42"/>
      <c r="P5" s="42"/>
      <c r="Q5" s="42"/>
    </row>
    <row r="6" spans="1:17" s="12" customFormat="1" ht="12.75" customHeight="1">
      <c r="A6" s="89">
        <v>1</v>
      </c>
      <c r="B6" s="75" t="s">
        <v>21</v>
      </c>
      <c r="C6" s="92"/>
      <c r="D6" s="93"/>
      <c r="E6" s="94"/>
      <c r="F6" s="24" t="s">
        <v>222</v>
      </c>
      <c r="G6" s="83"/>
      <c r="H6" s="42"/>
      <c r="I6" s="22"/>
      <c r="J6" s="82"/>
      <c r="K6" s="81"/>
      <c r="L6" s="42"/>
      <c r="M6" s="42"/>
      <c r="N6" s="42"/>
      <c r="O6" s="42"/>
      <c r="P6" s="42"/>
      <c r="Q6" s="42"/>
    </row>
    <row r="7" spans="1:17" s="12" customFormat="1" ht="12.75" customHeight="1">
      <c r="A7" s="90">
        <v>2</v>
      </c>
      <c r="B7" s="59" t="s">
        <v>22</v>
      </c>
      <c r="C7" s="62"/>
      <c r="D7" s="95"/>
      <c r="E7" s="68" t="s">
        <v>23</v>
      </c>
      <c r="F7" s="35">
        <v>625</v>
      </c>
      <c r="G7" s="20"/>
      <c r="H7" s="42"/>
      <c r="I7" s="22"/>
      <c r="J7" s="82"/>
      <c r="K7" s="81"/>
      <c r="L7" s="42"/>
      <c r="M7" s="42"/>
      <c r="N7" s="42"/>
      <c r="O7" s="42"/>
      <c r="P7" s="42"/>
      <c r="Q7" s="42"/>
    </row>
    <row r="8" spans="1:17" s="12" customFormat="1" ht="12.75" customHeight="1">
      <c r="A8" s="90">
        <v>3</v>
      </c>
      <c r="B8" s="59" t="s">
        <v>24</v>
      </c>
      <c r="C8" s="62"/>
      <c r="D8" s="95"/>
      <c r="E8" s="68" t="s">
        <v>23</v>
      </c>
      <c r="F8" s="35">
        <v>4305</v>
      </c>
      <c r="G8" s="20"/>
      <c r="H8" s="42"/>
      <c r="I8" s="22"/>
      <c r="J8" s="82"/>
      <c r="K8" s="81"/>
      <c r="L8" s="42"/>
      <c r="M8" s="42"/>
      <c r="N8" s="42"/>
      <c r="O8" s="42"/>
      <c r="P8" s="42"/>
      <c r="Q8" s="42"/>
    </row>
    <row r="9" spans="1:17" s="12" customFormat="1" ht="12.75" customHeight="1">
      <c r="A9" s="90">
        <v>4</v>
      </c>
      <c r="B9" s="61" t="s">
        <v>25</v>
      </c>
      <c r="C9" s="62"/>
      <c r="D9" s="95"/>
      <c r="E9" s="68" t="s">
        <v>23</v>
      </c>
      <c r="F9" s="35">
        <v>3794.14</v>
      </c>
      <c r="G9" s="20"/>
      <c r="H9" s="42"/>
      <c r="I9" s="22"/>
      <c r="J9" s="82"/>
      <c r="K9" s="81"/>
      <c r="L9" s="42"/>
      <c r="M9" s="42"/>
      <c r="N9" s="42"/>
      <c r="O9" s="42"/>
      <c r="P9" s="42"/>
      <c r="Q9" s="42"/>
    </row>
    <row r="10" spans="1:17" s="12" customFormat="1" ht="12.75" customHeight="1">
      <c r="A10" s="90">
        <v>5</v>
      </c>
      <c r="B10" s="59" t="s">
        <v>26</v>
      </c>
      <c r="C10" s="62"/>
      <c r="D10" s="95"/>
      <c r="E10" s="68" t="s">
        <v>23</v>
      </c>
      <c r="F10" s="33">
        <f>IF($F$6=0,"-",F8-F9)</f>
        <v>510.8600000000001</v>
      </c>
      <c r="G10" s="37"/>
      <c r="H10" s="42"/>
      <c r="I10" s="22"/>
      <c r="J10" s="82"/>
      <c r="K10" s="81"/>
      <c r="L10" s="46"/>
      <c r="M10" s="40"/>
      <c r="N10" s="42"/>
      <c r="O10" s="42"/>
      <c r="P10" s="42"/>
      <c r="Q10" s="42"/>
    </row>
    <row r="11" spans="1:17" s="12" customFormat="1" ht="12.75" customHeight="1" thickBot="1">
      <c r="A11" s="90">
        <v>6</v>
      </c>
      <c r="B11" s="59" t="s">
        <v>27</v>
      </c>
      <c r="C11" s="62"/>
      <c r="D11" s="95"/>
      <c r="E11" s="68" t="s">
        <v>23</v>
      </c>
      <c r="F11" s="33">
        <f>IF($F$6=0,"-",F9-F7)</f>
        <v>3169.14</v>
      </c>
      <c r="G11" s="37"/>
      <c r="H11" s="42"/>
      <c r="I11" s="22"/>
      <c r="J11" s="82"/>
      <c r="K11" s="81"/>
      <c r="L11" s="29"/>
      <c r="M11" s="40"/>
      <c r="N11" s="42"/>
      <c r="O11" s="42"/>
      <c r="P11" s="42"/>
      <c r="Q11" s="42"/>
    </row>
    <row r="12" spans="1:17" s="12" customFormat="1" ht="12.75" customHeight="1" thickBot="1">
      <c r="A12" s="91">
        <v>7</v>
      </c>
      <c r="B12" s="63" t="s">
        <v>28</v>
      </c>
      <c r="C12" s="325"/>
      <c r="D12" s="77"/>
      <c r="E12" s="65" t="s">
        <v>29</v>
      </c>
      <c r="F12" s="23">
        <f>IF($F$6=0,"-",100*F10/F11)</f>
        <v>16.119830616507954</v>
      </c>
      <c r="G12" s="37"/>
      <c r="H12" s="42"/>
      <c r="I12" s="22"/>
      <c r="J12" s="82"/>
      <c r="K12" s="81"/>
      <c r="L12" s="29"/>
      <c r="M12" s="40"/>
      <c r="N12" s="42"/>
      <c r="O12" s="42"/>
      <c r="P12" s="42"/>
      <c r="Q12" s="42"/>
    </row>
    <row r="13" spans="1:17" s="12" customFormat="1" ht="12.75" customHeight="1" thickBot="1">
      <c r="A13" s="42"/>
      <c r="B13" s="16"/>
      <c r="C13" s="22"/>
      <c r="D13" s="22"/>
      <c r="E13" s="85"/>
      <c r="F13" s="85"/>
      <c r="G13" s="85"/>
      <c r="H13" s="42"/>
      <c r="I13" s="22"/>
      <c r="J13" s="22"/>
      <c r="K13" s="42"/>
      <c r="L13" s="29"/>
      <c r="M13" s="40"/>
      <c r="N13" s="42"/>
      <c r="O13" s="42"/>
      <c r="P13" s="42"/>
      <c r="Q13" s="42"/>
    </row>
    <row r="14" spans="1:17" s="12" customFormat="1" ht="12.75" customHeight="1" thickBot="1">
      <c r="A14" s="72" t="s">
        <v>30</v>
      </c>
      <c r="B14" s="50"/>
      <c r="C14" s="49"/>
      <c r="D14" s="49"/>
      <c r="E14" s="32"/>
      <c r="F14" s="327"/>
      <c r="G14" s="19"/>
      <c r="H14" s="42"/>
      <c r="I14" s="79"/>
      <c r="J14" s="79"/>
      <c r="K14" s="45"/>
      <c r="L14" s="29"/>
      <c r="M14" s="40"/>
      <c r="N14" s="42"/>
      <c r="O14" s="42"/>
      <c r="P14" s="42"/>
      <c r="Q14" s="42"/>
    </row>
    <row r="15" spans="1:17" s="12" customFormat="1" ht="12.75" customHeight="1">
      <c r="A15" s="98">
        <v>8</v>
      </c>
      <c r="B15" s="61" t="s">
        <v>31</v>
      </c>
      <c r="C15" s="112"/>
      <c r="D15" s="95"/>
      <c r="E15" s="68" t="s">
        <v>23</v>
      </c>
      <c r="F15" s="326">
        <v>2276</v>
      </c>
      <c r="G15" s="20"/>
      <c r="H15" s="42"/>
      <c r="I15" s="79"/>
      <c r="J15" s="86"/>
      <c r="K15" s="87"/>
      <c r="L15" s="29"/>
      <c r="M15" s="40"/>
      <c r="N15" s="42"/>
      <c r="O15" s="42"/>
      <c r="P15" s="42"/>
      <c r="Q15" s="42"/>
    </row>
    <row r="16" spans="1:17" s="12" customFormat="1" ht="12.75" customHeight="1">
      <c r="A16" s="90">
        <v>9</v>
      </c>
      <c r="B16" s="61" t="s">
        <v>32</v>
      </c>
      <c r="C16" s="112"/>
      <c r="D16" s="95"/>
      <c r="E16" s="68" t="s">
        <v>23</v>
      </c>
      <c r="F16" s="33">
        <f>IF($F$6=0,"-",F15-F7)</f>
        <v>1651</v>
      </c>
      <c r="G16" s="37"/>
      <c r="H16" s="88"/>
      <c r="I16" s="79"/>
      <c r="J16" s="86"/>
      <c r="K16" s="87"/>
      <c r="L16" s="29"/>
      <c r="M16" s="40"/>
      <c r="N16" s="42"/>
      <c r="O16" s="42"/>
      <c r="P16" s="42"/>
      <c r="Q16" s="42"/>
    </row>
    <row r="17" spans="1:17" s="12" customFormat="1" ht="12.75" customHeight="1" thickBot="1">
      <c r="A17" s="90">
        <v>10</v>
      </c>
      <c r="B17" s="61" t="s">
        <v>33</v>
      </c>
      <c r="C17" s="112"/>
      <c r="D17" s="95"/>
      <c r="E17" s="68" t="s">
        <v>23</v>
      </c>
      <c r="F17" s="33">
        <f>IF($F$6=0,"-",D40)</f>
        <v>6.33</v>
      </c>
      <c r="G17" s="37"/>
      <c r="H17" s="42"/>
      <c r="I17" s="79"/>
      <c r="J17" s="86"/>
      <c r="K17" s="87"/>
      <c r="L17" s="29"/>
      <c r="M17" s="40"/>
      <c r="N17" s="42"/>
      <c r="O17" s="42"/>
      <c r="P17" s="42"/>
      <c r="Q17" s="42"/>
    </row>
    <row r="18" spans="1:17" s="12" customFormat="1" ht="12.75" customHeight="1">
      <c r="A18" s="90">
        <v>11</v>
      </c>
      <c r="B18" s="61" t="s">
        <v>34</v>
      </c>
      <c r="C18" s="112"/>
      <c r="D18" s="95"/>
      <c r="E18" s="68" t="s">
        <v>23</v>
      </c>
      <c r="F18" s="33">
        <f>IF($F$6=0,"-",D41)</f>
        <v>1665.4099999999999</v>
      </c>
      <c r="G18" s="37"/>
      <c r="H18" s="115" t="s">
        <v>35</v>
      </c>
      <c r="I18" s="94" t="s">
        <v>36</v>
      </c>
      <c r="J18" s="100">
        <f>IF(OR($F$6=0,C27=0),"-",IF(MAX(N27:N39)&lt;99,MAX(N27:N39),"&gt; 99"))</f>
        <v>4.430360112225105E-05</v>
      </c>
      <c r="K18" s="82"/>
      <c r="L18" s="29"/>
      <c r="M18" s="40"/>
      <c r="N18" s="42"/>
      <c r="O18" s="42"/>
      <c r="P18" s="42"/>
      <c r="Q18" s="42"/>
    </row>
    <row r="19" spans="1:17" s="12" customFormat="1" ht="12.75" customHeight="1">
      <c r="A19" s="90">
        <v>12</v>
      </c>
      <c r="B19" s="6" t="s">
        <v>37</v>
      </c>
      <c r="C19" s="112"/>
      <c r="D19" s="95"/>
      <c r="E19" s="68" t="s">
        <v>23</v>
      </c>
      <c r="F19" s="33">
        <f>IF($F$6=0,"-",F16-F18)</f>
        <v>-14.409999999999854</v>
      </c>
      <c r="G19" s="37"/>
      <c r="H19" s="67" t="s">
        <v>38</v>
      </c>
      <c r="I19" s="68" t="s">
        <v>36</v>
      </c>
      <c r="J19" s="101">
        <f>IF(OR($F$6=0,C27=0),"-",IF(MAX(M27:M39)&lt;99,MAX(M27:M39),"&gt; 99"))</f>
        <v>0.0021932812561333845</v>
      </c>
      <c r="K19" s="82"/>
      <c r="L19" s="29"/>
      <c r="M19" s="40"/>
      <c r="N19" s="42"/>
      <c r="O19" s="42"/>
      <c r="P19" s="42"/>
      <c r="Q19" s="42"/>
    </row>
    <row r="20" spans="1:17" s="12" customFormat="1" ht="12.75" customHeight="1" thickBot="1">
      <c r="A20" s="90">
        <v>13</v>
      </c>
      <c r="B20" s="59" t="s">
        <v>39</v>
      </c>
      <c r="C20" s="112"/>
      <c r="D20" s="95"/>
      <c r="E20" s="68" t="s">
        <v>23</v>
      </c>
      <c r="F20" s="33">
        <f>IF($F$6=0,"-",F11-F18-F19+F17)</f>
        <v>1524.4699999999998</v>
      </c>
      <c r="G20" s="37"/>
      <c r="H20" s="67" t="s">
        <v>40</v>
      </c>
      <c r="I20" s="68" t="s">
        <v>36</v>
      </c>
      <c r="J20" s="101">
        <f>IF(OR($F$6=0,C27=0),"-",IF(MAX(L27:L39)&lt;99,MAX(L27:L39),"&gt; 99"))</f>
        <v>1.0691006980788764</v>
      </c>
      <c r="K20" s="82"/>
      <c r="L20" s="29"/>
      <c r="M20" s="40"/>
      <c r="N20" s="42"/>
      <c r="O20" s="42"/>
      <c r="P20" s="42"/>
      <c r="Q20" s="42"/>
    </row>
    <row r="21" spans="1:17" s="12" customFormat="1" ht="12.75" customHeight="1">
      <c r="A21" s="90">
        <v>14</v>
      </c>
      <c r="B21" s="59" t="s">
        <v>41</v>
      </c>
      <c r="C21" s="112"/>
      <c r="D21" s="95"/>
      <c r="E21" s="68" t="s">
        <v>29</v>
      </c>
      <c r="F21" s="33">
        <f>IF($F$6=0,"-",100*F20/F11)</f>
        <v>48.10358646194235</v>
      </c>
      <c r="G21" s="37"/>
      <c r="H21" s="116" t="s">
        <v>42</v>
      </c>
      <c r="I21" s="117"/>
      <c r="J21" s="100" t="str">
        <f>IF(OR($F$6=0,C27=0),"-",IF(J20/J18&lt;99,J20/J18,"&gt; 99"))</f>
        <v>&gt; 99</v>
      </c>
      <c r="K21" s="82"/>
      <c r="L21" s="29"/>
      <c r="M21" s="40"/>
      <c r="N21" s="42"/>
      <c r="O21" s="42"/>
      <c r="P21" s="42"/>
      <c r="Q21" s="42"/>
    </row>
    <row r="22" spans="1:17" s="12" customFormat="1" ht="12.75" customHeight="1" thickBot="1">
      <c r="A22" s="99">
        <v>15</v>
      </c>
      <c r="B22" s="64" t="s">
        <v>43</v>
      </c>
      <c r="C22" s="113"/>
      <c r="D22" s="114"/>
      <c r="E22" s="9" t="s">
        <v>29</v>
      </c>
      <c r="F22" s="34">
        <f>IF($F$6=0,"-",100*F19/F16)</f>
        <v>-0.8728043609933286</v>
      </c>
      <c r="G22" s="37"/>
      <c r="H22" s="118" t="s">
        <v>44</v>
      </c>
      <c r="I22" s="119"/>
      <c r="J22" s="102">
        <f>IF(OR($F$6=0,C27=0),"-",IF(J19^2/(J18*J20)&lt;99,J19^2/(J18*J20),"&gt; 99"))</f>
        <v>0.10156194579922181</v>
      </c>
      <c r="K22" s="82"/>
      <c r="L22" s="29"/>
      <c r="M22" s="40"/>
      <c r="N22" s="42"/>
      <c r="O22" s="42"/>
      <c r="P22" s="42"/>
      <c r="Q22" s="42"/>
    </row>
    <row r="23" spans="1:17" s="12" customFormat="1" ht="12.75" customHeight="1" thickBot="1">
      <c r="A23" s="42"/>
      <c r="B23" s="47"/>
      <c r="C23" s="82"/>
      <c r="D23" s="79"/>
      <c r="E23" s="82"/>
      <c r="F23" s="82"/>
      <c r="G23" s="82"/>
      <c r="H23" s="22"/>
      <c r="I23" s="22"/>
      <c r="J23" s="22"/>
      <c r="K23" s="42"/>
      <c r="L23" s="29"/>
      <c r="M23" s="40"/>
      <c r="N23" s="42"/>
      <c r="O23" s="42"/>
      <c r="P23" s="42"/>
      <c r="Q23" s="42"/>
    </row>
    <row r="24" spans="1:17" s="12" customFormat="1" ht="12.75" customHeight="1">
      <c r="A24" s="7" t="s">
        <v>45</v>
      </c>
      <c r="B24" s="138"/>
      <c r="C24" s="139"/>
      <c r="D24" s="7" t="s">
        <v>46</v>
      </c>
      <c r="E24" s="140"/>
      <c r="F24" s="141" t="s">
        <v>46</v>
      </c>
      <c r="G24" s="142" t="s">
        <v>47</v>
      </c>
      <c r="H24" s="142"/>
      <c r="I24" s="143" t="s">
        <v>48</v>
      </c>
      <c r="J24" s="139" t="s">
        <v>49</v>
      </c>
      <c r="K24" s="42"/>
      <c r="L24" s="120" t="s">
        <v>40</v>
      </c>
      <c r="M24" s="121" t="s">
        <v>38</v>
      </c>
      <c r="N24" s="122" t="s">
        <v>35</v>
      </c>
      <c r="O24" s="42"/>
      <c r="P24" s="42"/>
      <c r="Q24" s="42"/>
    </row>
    <row r="25" spans="1:17" s="12" customFormat="1" ht="12.75" customHeight="1" thickBot="1">
      <c r="A25" s="144"/>
      <c r="B25" s="145"/>
      <c r="C25" s="146"/>
      <c r="D25" s="144" t="s">
        <v>50</v>
      </c>
      <c r="E25" s="147"/>
      <c r="F25" s="148" t="s">
        <v>51</v>
      </c>
      <c r="G25" s="149" t="s">
        <v>50</v>
      </c>
      <c r="H25" s="149"/>
      <c r="I25" s="150" t="s">
        <v>50</v>
      </c>
      <c r="J25" s="151" t="s">
        <v>52</v>
      </c>
      <c r="K25" s="42"/>
      <c r="L25" s="123"/>
      <c r="M25" s="124"/>
      <c r="N25" s="125"/>
      <c r="O25" s="42"/>
      <c r="P25" s="42"/>
      <c r="Q25" s="42"/>
    </row>
    <row r="26" spans="1:17" s="12" customFormat="1" ht="12.75" customHeight="1" thickBot="1">
      <c r="A26" s="211"/>
      <c r="B26" s="8" t="s">
        <v>15</v>
      </c>
      <c r="C26" s="213" t="s">
        <v>36</v>
      </c>
      <c r="D26" s="152" t="s">
        <v>23</v>
      </c>
      <c r="E26" s="154"/>
      <c r="F26" s="155" t="s">
        <v>23</v>
      </c>
      <c r="G26" s="156" t="s">
        <v>29</v>
      </c>
      <c r="H26" s="156"/>
      <c r="I26" s="157" t="s">
        <v>29</v>
      </c>
      <c r="J26" s="153" t="s">
        <v>29</v>
      </c>
      <c r="K26" s="42"/>
      <c r="L26" s="123"/>
      <c r="M26" s="124"/>
      <c r="N26" s="125"/>
      <c r="O26" s="42"/>
      <c r="P26" s="42"/>
      <c r="Q26" s="42"/>
    </row>
    <row r="27" spans="1:17" s="12" customFormat="1" ht="12.75" customHeight="1">
      <c r="A27" s="212"/>
      <c r="B27" s="278" t="s">
        <v>53</v>
      </c>
      <c r="C27" s="280">
        <v>75</v>
      </c>
      <c r="D27" s="103">
        <v>0</v>
      </c>
      <c r="E27" s="104"/>
      <c r="F27" s="101">
        <f aca="true" t="shared" si="0" ref="F27:F39">IF($F$6=0,"-",IF(D27=MAX($D$27:$D$39),D27+$F$19,D27))</f>
        <v>0</v>
      </c>
      <c r="G27" s="58"/>
      <c r="H27" s="36">
        <f aca="true" t="shared" si="1" ref="H27:H40">IF($F$6=0,"-",100*F27/$F$41)</f>
        <v>0</v>
      </c>
      <c r="I27" s="101">
        <f>IF($F$6=0,"-",SUM($H$27:H27))</f>
        <v>0</v>
      </c>
      <c r="J27" s="105">
        <f>IF($F$6=0,"-",100-H27)</f>
        <v>100</v>
      </c>
      <c r="K27" s="42"/>
      <c r="L27" s="126">
        <f aca="true" t="shared" si="2" ref="L27:L38">IF(AND(J27&gt;=60,J28&lt;=60),10^(LOG10(C27)-(J27-60)*(LOG10(C27)-LOG10(C28))/(J27-J28)),0)</f>
        <v>0</v>
      </c>
      <c r="M27" s="127">
        <f aca="true" t="shared" si="3" ref="M27:M38">IF(AND(J27&gt;=30,J28&lt;=30),10^(LOG10(C27)-(J27-30)*(LOG10(C27)-LOG10(C28))/(J27-J28)),0)</f>
        <v>0</v>
      </c>
      <c r="N27" s="128">
        <f aca="true" t="shared" si="4" ref="N27:N38">IF(AND(J27&gt;=10,J28&lt;=10),10^(LOG10(C27)-(J27-10)*(LOG10(C27)-LOG10(C28))/(J27-J28)),0)</f>
        <v>0</v>
      </c>
      <c r="O27" s="42"/>
      <c r="P27" s="42"/>
      <c r="Q27" s="42"/>
    </row>
    <row r="28" spans="1:17" s="12" customFormat="1" ht="12.75" customHeight="1">
      <c r="A28" s="212"/>
      <c r="B28" s="278" t="s">
        <v>54</v>
      </c>
      <c r="C28" s="281">
        <v>50</v>
      </c>
      <c r="D28" s="103">
        <v>0</v>
      </c>
      <c r="E28" s="104"/>
      <c r="F28" s="101">
        <f t="shared" si="0"/>
        <v>0</v>
      </c>
      <c r="G28" s="36"/>
      <c r="H28" s="36">
        <f t="shared" si="1"/>
        <v>0</v>
      </c>
      <c r="I28" s="101">
        <f>IF($F$6=0,"-",SUM($H$27:H28))</f>
        <v>0</v>
      </c>
      <c r="J28" s="33">
        <f aca="true" t="shared" si="5" ref="J28:J40">IF($F$6=0,"-",J27-H28)</f>
        <v>100</v>
      </c>
      <c r="K28" s="42"/>
      <c r="L28" s="126">
        <f t="shared" si="2"/>
        <v>0</v>
      </c>
      <c r="M28" s="127">
        <f t="shared" si="3"/>
        <v>0</v>
      </c>
      <c r="N28" s="128">
        <f t="shared" si="4"/>
        <v>0</v>
      </c>
      <c r="O28" s="42"/>
      <c r="P28" s="42"/>
      <c r="Q28" s="42"/>
    </row>
    <row r="29" spans="1:17" s="12" customFormat="1" ht="12.75" customHeight="1">
      <c r="A29" s="212"/>
      <c r="B29" s="279" t="s">
        <v>55</v>
      </c>
      <c r="C29" s="281">
        <v>37.5</v>
      </c>
      <c r="D29" s="103">
        <v>0</v>
      </c>
      <c r="E29" s="104"/>
      <c r="F29" s="101">
        <f t="shared" si="0"/>
        <v>0</v>
      </c>
      <c r="G29" s="36"/>
      <c r="H29" s="36">
        <f t="shared" si="1"/>
        <v>0</v>
      </c>
      <c r="I29" s="101">
        <f>IF($F$6=0,"-",SUM($H$27:H29))</f>
        <v>0</v>
      </c>
      <c r="J29" s="33">
        <f t="shared" si="5"/>
        <v>100</v>
      </c>
      <c r="K29" s="42"/>
      <c r="L29" s="126">
        <f t="shared" si="2"/>
        <v>0</v>
      </c>
      <c r="M29" s="127">
        <f t="shared" si="3"/>
        <v>0</v>
      </c>
      <c r="N29" s="128">
        <f t="shared" si="4"/>
        <v>0</v>
      </c>
      <c r="O29" s="42"/>
      <c r="P29" s="42"/>
      <c r="Q29" s="42"/>
    </row>
    <row r="30" spans="1:17" s="12" customFormat="1" ht="12.75" customHeight="1">
      <c r="A30" s="212"/>
      <c r="B30" s="278" t="s">
        <v>56</v>
      </c>
      <c r="C30" s="281">
        <v>25</v>
      </c>
      <c r="D30" s="103">
        <v>89.02</v>
      </c>
      <c r="E30" s="104"/>
      <c r="F30" s="101">
        <f t="shared" si="0"/>
        <v>89.02</v>
      </c>
      <c r="G30" s="36"/>
      <c r="H30" s="36">
        <f t="shared" si="1"/>
        <v>2.808963946054766</v>
      </c>
      <c r="I30" s="101">
        <f>IF($F$6=0,"-",SUM($H$27:H30))</f>
        <v>2.808963946054766</v>
      </c>
      <c r="J30" s="33">
        <f t="shared" si="5"/>
        <v>97.19103605394524</v>
      </c>
      <c r="K30" s="42"/>
      <c r="L30" s="126">
        <f t="shared" si="2"/>
        <v>0</v>
      </c>
      <c r="M30" s="127">
        <f t="shared" si="3"/>
        <v>0</v>
      </c>
      <c r="N30" s="128">
        <f t="shared" si="4"/>
        <v>0</v>
      </c>
      <c r="O30" s="42"/>
      <c r="P30" s="42"/>
      <c r="Q30" s="42"/>
    </row>
    <row r="31" spans="1:17" s="12" customFormat="1" ht="12.75" customHeight="1">
      <c r="A31" s="212"/>
      <c r="B31" s="278" t="s">
        <v>57</v>
      </c>
      <c r="C31" s="281">
        <v>19</v>
      </c>
      <c r="D31" s="103">
        <v>208.24</v>
      </c>
      <c r="E31" s="104"/>
      <c r="F31" s="101">
        <f t="shared" si="0"/>
        <v>208.24</v>
      </c>
      <c r="G31" s="36"/>
      <c r="H31" s="36">
        <f t="shared" si="1"/>
        <v>6.570867806408048</v>
      </c>
      <c r="I31" s="101">
        <f>IF($F$6=0,"-",SUM($H$27:H31))</f>
        <v>9.379831752462813</v>
      </c>
      <c r="J31" s="33">
        <f t="shared" si="5"/>
        <v>90.6201682475372</v>
      </c>
      <c r="K31" s="42"/>
      <c r="L31" s="126">
        <f t="shared" si="2"/>
        <v>0</v>
      </c>
      <c r="M31" s="127">
        <f t="shared" si="3"/>
        <v>0</v>
      </c>
      <c r="N31" s="128">
        <f t="shared" si="4"/>
        <v>0</v>
      </c>
      <c r="O31" s="42"/>
      <c r="P31" s="42"/>
      <c r="Q31" s="42"/>
    </row>
    <row r="32" spans="1:17" s="12" customFormat="1" ht="12.75" customHeight="1">
      <c r="A32" s="212"/>
      <c r="B32" s="278" t="s">
        <v>58</v>
      </c>
      <c r="C32" s="281">
        <v>9.5</v>
      </c>
      <c r="D32" s="103">
        <v>383.95</v>
      </c>
      <c r="E32" s="104"/>
      <c r="F32" s="101">
        <f t="shared" si="0"/>
        <v>369.54000000000013</v>
      </c>
      <c r="G32" s="36"/>
      <c r="H32" s="36">
        <f t="shared" si="1"/>
        <v>11.660576686419665</v>
      </c>
      <c r="I32" s="101">
        <f>IF($F$6=0,"-",SUM($H$27:H32))</f>
        <v>21.04040843888248</v>
      </c>
      <c r="J32" s="33">
        <f t="shared" si="5"/>
        <v>78.95959156111753</v>
      </c>
      <c r="K32" s="42"/>
      <c r="L32" s="126">
        <f t="shared" si="2"/>
        <v>0</v>
      </c>
      <c r="M32" s="127">
        <f t="shared" si="3"/>
        <v>0</v>
      </c>
      <c r="N32" s="128">
        <f t="shared" si="4"/>
        <v>0</v>
      </c>
      <c r="O32" s="42"/>
      <c r="P32" s="42"/>
      <c r="Q32" s="42"/>
    </row>
    <row r="33" spans="1:17" s="12" customFormat="1" ht="12.75" customHeight="1">
      <c r="A33" s="212"/>
      <c r="B33" s="278" t="s">
        <v>59</v>
      </c>
      <c r="C33" s="281">
        <v>4.75</v>
      </c>
      <c r="D33" s="103">
        <v>225.86</v>
      </c>
      <c r="E33" s="104"/>
      <c r="F33" s="101">
        <f t="shared" si="0"/>
        <v>225.86</v>
      </c>
      <c r="G33" s="36"/>
      <c r="H33" s="36">
        <f t="shared" si="1"/>
        <v>7.126854604088176</v>
      </c>
      <c r="I33" s="101">
        <f>IF($F$6=0,"-",SUM($H$27:H33))</f>
        <v>28.167263042970657</v>
      </c>
      <c r="J33" s="33">
        <f t="shared" si="5"/>
        <v>71.83273695702935</v>
      </c>
      <c r="K33" s="42"/>
      <c r="L33" s="126">
        <f t="shared" si="2"/>
        <v>0</v>
      </c>
      <c r="M33" s="127">
        <f t="shared" si="3"/>
        <v>0</v>
      </c>
      <c r="N33" s="128">
        <f t="shared" si="4"/>
        <v>0</v>
      </c>
      <c r="O33" s="42"/>
      <c r="P33" s="42"/>
      <c r="Q33" s="42"/>
    </row>
    <row r="34" spans="1:17" s="12" customFormat="1" ht="12.75" customHeight="1">
      <c r="A34" s="212"/>
      <c r="B34" s="278" t="s">
        <v>60</v>
      </c>
      <c r="C34" s="281">
        <v>2</v>
      </c>
      <c r="D34" s="103">
        <v>271.97</v>
      </c>
      <c r="E34" s="104"/>
      <c r="F34" s="101">
        <f t="shared" si="0"/>
        <v>271.97</v>
      </c>
      <c r="G34" s="36"/>
      <c r="H34" s="36">
        <f t="shared" si="1"/>
        <v>8.581823459992302</v>
      </c>
      <c r="I34" s="101">
        <f>IF($F$6=0,"-",SUM($H$27:H34))</f>
        <v>36.74908650296296</v>
      </c>
      <c r="J34" s="33">
        <f t="shared" si="5"/>
        <v>63.250913497037054</v>
      </c>
      <c r="K34" s="42"/>
      <c r="L34" s="126">
        <f t="shared" si="2"/>
        <v>1.0691006980788764</v>
      </c>
      <c r="M34" s="127">
        <f t="shared" si="3"/>
        <v>0</v>
      </c>
      <c r="N34" s="128">
        <f t="shared" si="4"/>
        <v>0</v>
      </c>
      <c r="O34" s="42"/>
      <c r="P34" s="42"/>
      <c r="Q34" s="42"/>
    </row>
    <row r="35" spans="1:17" s="12" customFormat="1" ht="12.75" customHeight="1">
      <c r="A35" s="212"/>
      <c r="B35" s="278" t="s">
        <v>61</v>
      </c>
      <c r="C35" s="281">
        <v>0.85</v>
      </c>
      <c r="D35" s="103">
        <v>140.75</v>
      </c>
      <c r="E35" s="104"/>
      <c r="F35" s="101">
        <f t="shared" si="0"/>
        <v>140.75</v>
      </c>
      <c r="G35" s="36"/>
      <c r="H35" s="36">
        <f t="shared" si="1"/>
        <v>4.44126797806345</v>
      </c>
      <c r="I35" s="101">
        <f>IF($F$6=0,"-",SUM($H$27:H35))</f>
        <v>41.19035448102641</v>
      </c>
      <c r="J35" s="33">
        <f t="shared" si="5"/>
        <v>58.8096455189736</v>
      </c>
      <c r="K35" s="42"/>
      <c r="L35" s="126">
        <f t="shared" si="2"/>
        <v>0</v>
      </c>
      <c r="M35" s="127">
        <f t="shared" si="3"/>
        <v>0</v>
      </c>
      <c r="N35" s="128">
        <f t="shared" si="4"/>
        <v>0</v>
      </c>
      <c r="O35" s="42"/>
      <c r="P35" s="42"/>
      <c r="Q35" s="42"/>
    </row>
    <row r="36" spans="1:17" s="12" customFormat="1" ht="12.75" customHeight="1">
      <c r="A36" s="212"/>
      <c r="B36" s="278" t="s">
        <v>62</v>
      </c>
      <c r="C36" s="281">
        <v>0.425</v>
      </c>
      <c r="D36" s="103">
        <v>57.52</v>
      </c>
      <c r="E36" s="104"/>
      <c r="F36" s="101">
        <f t="shared" si="0"/>
        <v>57.52</v>
      </c>
      <c r="G36" s="36"/>
      <c r="H36" s="36">
        <f t="shared" si="1"/>
        <v>1.815003439418896</v>
      </c>
      <c r="I36" s="101">
        <f>IF($F$6=0,"-",SUM($H$27:H36))</f>
        <v>43.005357920445306</v>
      </c>
      <c r="J36" s="33">
        <f t="shared" si="5"/>
        <v>56.99464207955471</v>
      </c>
      <c r="K36" s="42"/>
      <c r="L36" s="126">
        <f t="shared" si="2"/>
        <v>0</v>
      </c>
      <c r="M36" s="127">
        <f t="shared" si="3"/>
        <v>0</v>
      </c>
      <c r="N36" s="128">
        <f t="shared" si="4"/>
        <v>0</v>
      </c>
      <c r="O36" s="42"/>
      <c r="P36" s="42"/>
      <c r="Q36" s="42"/>
    </row>
    <row r="37" spans="1:17" s="12" customFormat="1" ht="12.75" customHeight="1">
      <c r="A37" s="212"/>
      <c r="B37" s="278" t="s">
        <v>63</v>
      </c>
      <c r="C37" s="281">
        <v>0.25</v>
      </c>
      <c r="D37" s="103">
        <v>69.95</v>
      </c>
      <c r="E37" s="104"/>
      <c r="F37" s="101">
        <f t="shared" si="0"/>
        <v>69.95</v>
      </c>
      <c r="G37" s="36"/>
      <c r="H37" s="36">
        <f t="shared" si="1"/>
        <v>2.20722341076759</v>
      </c>
      <c r="I37" s="101">
        <f>IF($F$6=0,"-",SUM($H$27:H37))</f>
        <v>45.212581331212895</v>
      </c>
      <c r="J37" s="33">
        <f t="shared" si="5"/>
        <v>54.78741866878712</v>
      </c>
      <c r="K37" s="42"/>
      <c r="L37" s="126">
        <f t="shared" si="2"/>
        <v>0</v>
      </c>
      <c r="M37" s="127">
        <f t="shared" si="3"/>
        <v>0</v>
      </c>
      <c r="N37" s="128">
        <f t="shared" si="4"/>
        <v>0</v>
      </c>
      <c r="O37" s="42"/>
      <c r="P37" s="42"/>
      <c r="Q37" s="42"/>
    </row>
    <row r="38" spans="1:17" s="12" customFormat="1" ht="12.75" customHeight="1">
      <c r="A38" s="212"/>
      <c r="B38" s="278" t="s">
        <v>64</v>
      </c>
      <c r="C38" s="281">
        <v>0.15</v>
      </c>
      <c r="D38" s="103">
        <v>99.23</v>
      </c>
      <c r="E38" s="104"/>
      <c r="F38" s="101">
        <f t="shared" si="0"/>
        <v>99.23</v>
      </c>
      <c r="G38" s="36"/>
      <c r="H38" s="36">
        <f t="shared" si="1"/>
        <v>3.1311333674119792</v>
      </c>
      <c r="I38" s="101">
        <f>IF($F$6=0,"-",SUM($H$27:H38))</f>
        <v>48.34371469862487</v>
      </c>
      <c r="J38" s="33">
        <f t="shared" si="5"/>
        <v>51.65628530137514</v>
      </c>
      <c r="K38" s="42"/>
      <c r="L38" s="126">
        <f t="shared" si="2"/>
        <v>0</v>
      </c>
      <c r="M38" s="127">
        <f t="shared" si="3"/>
        <v>0</v>
      </c>
      <c r="N38" s="128">
        <f t="shared" si="4"/>
        <v>0</v>
      </c>
      <c r="O38" s="42"/>
      <c r="P38" s="42"/>
      <c r="Q38" s="42"/>
    </row>
    <row r="39" spans="1:17" s="12" customFormat="1" ht="12.75" customHeight="1" thickBot="1">
      <c r="A39" s="212"/>
      <c r="B39" s="278" t="s">
        <v>65</v>
      </c>
      <c r="C39" s="281">
        <v>0.075</v>
      </c>
      <c r="D39" s="103">
        <v>112.59</v>
      </c>
      <c r="E39" s="104"/>
      <c r="F39" s="101">
        <f t="shared" si="0"/>
        <v>112.59</v>
      </c>
      <c r="G39" s="36"/>
      <c r="H39" s="36">
        <f t="shared" si="1"/>
        <v>3.55269883943278</v>
      </c>
      <c r="I39" s="101">
        <f>IF($F$6=0,"-",SUM($H$27:H39))</f>
        <v>51.89641353805765</v>
      </c>
      <c r="J39" s="33">
        <f t="shared" si="5"/>
        <v>48.10358646194236</v>
      </c>
      <c r="K39" s="42"/>
      <c r="L39" s="129">
        <f>IF(AND(J39&gt;=60,J40&lt;=60),10^(LOG10(C38)-(J38-60)*(LOG10(C38)-LOG10(C39))/(J38-J39)),0)</f>
        <v>0</v>
      </c>
      <c r="M39" s="130">
        <f>IF(AND(J39&gt;=30,J40&lt;=30),10^(LOG10(C38)-(J38-30)*(LOG10(C38)-LOG10(C39))/(J38-J39)),0)</f>
        <v>0.0021932812561333845</v>
      </c>
      <c r="N39" s="131">
        <f>IF(AND(J39&gt;=10,J40&lt;=10),10^(LOG10(C38)-(J38-10)*(LOG10(C38)-LOG10(C39))/(J38-J39)),0)</f>
        <v>4.430360112225105E-05</v>
      </c>
      <c r="O39" s="42"/>
      <c r="P39" s="42"/>
      <c r="Q39" s="42"/>
    </row>
    <row r="40" spans="1:17" s="12" customFormat="1" ht="12.75" customHeight="1" thickBot="1">
      <c r="A40" s="205" t="s">
        <v>66</v>
      </c>
      <c r="B40" s="206"/>
      <c r="C40" s="207"/>
      <c r="D40" s="103">
        <v>6.33</v>
      </c>
      <c r="E40" s="38"/>
      <c r="F40" s="106">
        <f>IF($F$6=0,"-",F20)</f>
        <v>1524.4699999999998</v>
      </c>
      <c r="G40" s="58"/>
      <c r="H40" s="36">
        <f t="shared" si="1"/>
        <v>48.10358646194235</v>
      </c>
      <c r="I40" s="101">
        <f>IF($F$6=0,"-",SUM($H$27:H40))</f>
        <v>100</v>
      </c>
      <c r="J40" s="33">
        <f t="shared" si="5"/>
        <v>1.4210854715202004E-14</v>
      </c>
      <c r="K40" s="42"/>
      <c r="L40" s="42"/>
      <c r="M40" s="42"/>
      <c r="N40" s="42"/>
      <c r="O40" s="42"/>
      <c r="P40" s="42"/>
      <c r="Q40" s="42"/>
    </row>
    <row r="41" spans="1:17" s="12" customFormat="1" ht="12.75" customHeight="1" thickBot="1">
      <c r="A41" s="208" t="s">
        <v>67</v>
      </c>
      <c r="B41" s="209"/>
      <c r="C41" s="210"/>
      <c r="D41" s="107">
        <f>IF($F$6=0,"-",SUM(D27:D40))</f>
        <v>1665.4099999999999</v>
      </c>
      <c r="E41" s="108"/>
      <c r="F41" s="109">
        <f>IF($F$6=0,"-",SUM(F27:F40))</f>
        <v>3169.14</v>
      </c>
      <c r="G41" s="107"/>
      <c r="H41" s="23">
        <f>IF($F$6=0,"-",SUM(H27:H40))</f>
        <v>100</v>
      </c>
      <c r="I41" s="110" t="s">
        <v>15</v>
      </c>
      <c r="J41" s="111" t="s">
        <v>15</v>
      </c>
      <c r="K41" s="42"/>
      <c r="L41" s="42"/>
      <c r="M41" s="42"/>
      <c r="N41" s="42"/>
      <c r="O41" s="42"/>
      <c r="P41" s="42"/>
      <c r="Q41" s="42"/>
    </row>
    <row r="42" spans="1:17" s="12" customFormat="1" ht="12.75" customHeight="1" thickBot="1">
      <c r="A42" s="42"/>
      <c r="B42" s="16"/>
      <c r="C42" s="22"/>
      <c r="D42" s="22"/>
      <c r="E42" s="22"/>
      <c r="F42" s="22"/>
      <c r="G42" s="22"/>
      <c r="H42" s="22"/>
      <c r="I42" s="22"/>
      <c r="J42" s="22"/>
      <c r="K42" s="42"/>
      <c r="L42" s="42"/>
      <c r="M42" s="42"/>
      <c r="N42" s="42"/>
      <c r="O42" s="42"/>
      <c r="P42" s="42"/>
      <c r="Q42" s="42"/>
    </row>
    <row r="43" spans="1:17" s="12" customFormat="1" ht="12.75" customHeight="1">
      <c r="A43" s="42"/>
      <c r="B43" s="16"/>
      <c r="C43" s="22"/>
      <c r="D43" s="22"/>
      <c r="E43" s="22"/>
      <c r="F43" s="22"/>
      <c r="G43" s="22"/>
      <c r="H43" s="22"/>
      <c r="I43" s="22"/>
      <c r="J43" s="22"/>
      <c r="K43" s="42"/>
      <c r="L43" s="132">
        <v>0.075</v>
      </c>
      <c r="M43" s="133">
        <v>0</v>
      </c>
      <c r="N43" s="42"/>
      <c r="O43" s="282">
        <f aca="true" t="shared" si="6" ref="O43:O55">IF(J27="-",0.0001,C27)</f>
        <v>75</v>
      </c>
      <c r="P43" s="283">
        <f aca="true" t="shared" si="7" ref="P43:P55">IF(J27="-",0,J27)</f>
        <v>100</v>
      </c>
      <c r="Q43" s="42"/>
    </row>
    <row r="44" spans="1:17" s="12" customFormat="1" ht="12.75" customHeight="1">
      <c r="A44" s="42"/>
      <c r="B44" s="16"/>
      <c r="C44" s="22"/>
      <c r="D44" s="22"/>
      <c r="E44" s="22"/>
      <c r="F44" s="22"/>
      <c r="G44" s="22"/>
      <c r="H44" s="22"/>
      <c r="I44" s="22"/>
      <c r="J44" s="22"/>
      <c r="K44" s="42"/>
      <c r="L44" s="134">
        <v>0.075</v>
      </c>
      <c r="M44" s="135">
        <v>100</v>
      </c>
      <c r="N44" s="42"/>
      <c r="O44" s="284">
        <f t="shared" si="6"/>
        <v>50</v>
      </c>
      <c r="P44" s="285">
        <f t="shared" si="7"/>
        <v>100</v>
      </c>
      <c r="Q44" s="42"/>
    </row>
    <row r="45" spans="1:17" s="12" customFormat="1" ht="12.75" customHeight="1">
      <c r="A45" s="42"/>
      <c r="B45" s="16"/>
      <c r="C45" s="22"/>
      <c r="D45" s="22"/>
      <c r="E45" s="22"/>
      <c r="F45" s="22"/>
      <c r="G45" s="22"/>
      <c r="H45" s="22"/>
      <c r="I45" s="22"/>
      <c r="J45" s="22"/>
      <c r="K45" s="42"/>
      <c r="L45" s="134"/>
      <c r="M45" s="135"/>
      <c r="N45" s="42"/>
      <c r="O45" s="284">
        <f t="shared" si="6"/>
        <v>37.5</v>
      </c>
      <c r="P45" s="285">
        <f t="shared" si="7"/>
        <v>100</v>
      </c>
      <c r="Q45" s="42"/>
    </row>
    <row r="46" spans="1:17" s="12" customFormat="1" ht="12.75" customHeight="1">
      <c r="A46" s="42"/>
      <c r="B46" s="13"/>
      <c r="C46" s="45"/>
      <c r="D46" s="45"/>
      <c r="E46" s="45"/>
      <c r="F46" s="42"/>
      <c r="G46" s="42"/>
      <c r="H46" s="42"/>
      <c r="I46" s="42"/>
      <c r="J46" s="45"/>
      <c r="K46" s="42"/>
      <c r="L46" s="134">
        <v>0.425</v>
      </c>
      <c r="M46" s="135">
        <v>0</v>
      </c>
      <c r="N46" s="42"/>
      <c r="O46" s="284">
        <f t="shared" si="6"/>
        <v>25</v>
      </c>
      <c r="P46" s="285">
        <f t="shared" si="7"/>
        <v>97.19103605394524</v>
      </c>
      <c r="Q46" s="42"/>
    </row>
    <row r="47" spans="1:17" s="12" customFormat="1" ht="12.75" customHeight="1">
      <c r="A47" s="42"/>
      <c r="B47" s="13"/>
      <c r="C47" s="45"/>
      <c r="D47" s="45"/>
      <c r="E47" s="45"/>
      <c r="F47" s="42"/>
      <c r="G47" s="42"/>
      <c r="H47" s="42"/>
      <c r="I47" s="42"/>
      <c r="J47" s="45"/>
      <c r="K47" s="42"/>
      <c r="L47" s="134">
        <v>0.425</v>
      </c>
      <c r="M47" s="135">
        <v>100</v>
      </c>
      <c r="N47" s="42"/>
      <c r="O47" s="284">
        <f t="shared" si="6"/>
        <v>19</v>
      </c>
      <c r="P47" s="285">
        <f t="shared" si="7"/>
        <v>90.6201682475372</v>
      </c>
      <c r="Q47" s="42"/>
    </row>
    <row r="48" spans="1:17" s="12" customFormat="1" ht="12.75" customHeight="1">
      <c r="A48" s="42"/>
      <c r="B48" s="13"/>
      <c r="C48" s="45"/>
      <c r="D48" s="45"/>
      <c r="E48" s="45"/>
      <c r="F48" s="42"/>
      <c r="G48" s="42"/>
      <c r="H48" s="42"/>
      <c r="I48" s="42"/>
      <c r="J48" s="45"/>
      <c r="K48" s="42"/>
      <c r="L48" s="134"/>
      <c r="M48" s="135"/>
      <c r="N48" s="42"/>
      <c r="O48" s="284">
        <f t="shared" si="6"/>
        <v>9.5</v>
      </c>
      <c r="P48" s="285">
        <f t="shared" si="7"/>
        <v>78.95959156111753</v>
      </c>
      <c r="Q48" s="42"/>
    </row>
    <row r="49" spans="1:17" s="12" customFormat="1" ht="12.75" customHeight="1">
      <c r="A49" s="42"/>
      <c r="C49" s="42"/>
      <c r="D49" s="42"/>
      <c r="E49" s="42"/>
      <c r="F49" s="42"/>
      <c r="G49" s="42"/>
      <c r="H49" s="42"/>
      <c r="I49" s="42"/>
      <c r="J49" s="42"/>
      <c r="K49" s="42"/>
      <c r="L49" s="134">
        <v>2</v>
      </c>
      <c r="M49" s="135">
        <v>0</v>
      </c>
      <c r="N49" s="42"/>
      <c r="O49" s="284">
        <f t="shared" si="6"/>
        <v>4.75</v>
      </c>
      <c r="P49" s="285">
        <f t="shared" si="7"/>
        <v>71.83273695702935</v>
      </c>
      <c r="Q49" s="42"/>
    </row>
    <row r="50" spans="1:17" s="12" customFormat="1" ht="12.75" customHeight="1">
      <c r="A50" s="42"/>
      <c r="C50" s="42"/>
      <c r="D50" s="42"/>
      <c r="E50" s="42"/>
      <c r="F50" s="42"/>
      <c r="G50" s="42"/>
      <c r="H50" s="42"/>
      <c r="I50" s="42"/>
      <c r="J50" s="42"/>
      <c r="K50" s="42"/>
      <c r="L50" s="134">
        <v>2</v>
      </c>
      <c r="M50" s="135">
        <v>100</v>
      </c>
      <c r="N50" s="42"/>
      <c r="O50" s="284">
        <f t="shared" si="6"/>
        <v>2</v>
      </c>
      <c r="P50" s="285">
        <f t="shared" si="7"/>
        <v>63.250913497037054</v>
      </c>
      <c r="Q50" s="42"/>
    </row>
    <row r="51" spans="1:17" s="14" customFormat="1" ht="12.75" customHeight="1">
      <c r="A51" s="42"/>
      <c r="B51" s="12"/>
      <c r="C51" s="42"/>
      <c r="D51" s="42"/>
      <c r="E51" s="42"/>
      <c r="F51" s="42"/>
      <c r="G51" s="42"/>
      <c r="H51" s="42"/>
      <c r="I51" s="42"/>
      <c r="J51" s="42"/>
      <c r="K51" s="42"/>
      <c r="L51" s="134"/>
      <c r="M51" s="135"/>
      <c r="N51" s="42"/>
      <c r="O51" s="284">
        <f t="shared" si="6"/>
        <v>0.85</v>
      </c>
      <c r="P51" s="285">
        <f t="shared" si="7"/>
        <v>58.8096455189736</v>
      </c>
      <c r="Q51" s="42"/>
    </row>
    <row r="52" spans="1:17" s="14" customFormat="1" ht="12.75" customHeight="1">
      <c r="A52" s="42"/>
      <c r="B52" s="12"/>
      <c r="C52" s="42"/>
      <c r="D52" s="42"/>
      <c r="E52" s="42"/>
      <c r="F52" s="42"/>
      <c r="G52" s="42"/>
      <c r="H52" s="42"/>
      <c r="I52" s="42"/>
      <c r="J52" s="42"/>
      <c r="K52" s="42"/>
      <c r="L52" s="134">
        <v>4.75</v>
      </c>
      <c r="M52" s="135">
        <v>0</v>
      </c>
      <c r="N52" s="42"/>
      <c r="O52" s="284">
        <f t="shared" si="6"/>
        <v>0.425</v>
      </c>
      <c r="P52" s="285">
        <f t="shared" si="7"/>
        <v>56.99464207955471</v>
      </c>
      <c r="Q52" s="42"/>
    </row>
    <row r="53" spans="1:17" s="14" customFormat="1" ht="12.75" customHeight="1">
      <c r="A53" s="42"/>
      <c r="B53" s="12"/>
      <c r="C53" s="42"/>
      <c r="D53" s="42"/>
      <c r="E53" s="42"/>
      <c r="F53" s="42"/>
      <c r="G53" s="42"/>
      <c r="H53" s="42"/>
      <c r="I53" s="42"/>
      <c r="J53" s="42"/>
      <c r="K53" s="42"/>
      <c r="L53" s="134">
        <v>4.75</v>
      </c>
      <c r="M53" s="135">
        <v>100</v>
      </c>
      <c r="N53" s="42"/>
      <c r="O53" s="284">
        <f t="shared" si="6"/>
        <v>0.25</v>
      </c>
      <c r="P53" s="285">
        <f t="shared" si="7"/>
        <v>54.78741866878712</v>
      </c>
      <c r="Q53" s="42"/>
    </row>
    <row r="54" spans="1:17" s="14" customFormat="1" ht="12.75" customHeight="1">
      <c r="A54" s="42"/>
      <c r="B54" s="12"/>
      <c r="C54" s="42"/>
      <c r="D54" s="42"/>
      <c r="E54" s="42"/>
      <c r="F54" s="42"/>
      <c r="G54" s="42"/>
      <c r="H54" s="42"/>
      <c r="I54" s="42"/>
      <c r="J54" s="42"/>
      <c r="K54" s="42"/>
      <c r="L54" s="134"/>
      <c r="M54" s="135"/>
      <c r="N54" s="42"/>
      <c r="O54" s="284">
        <f t="shared" si="6"/>
        <v>0.15</v>
      </c>
      <c r="P54" s="285">
        <f t="shared" si="7"/>
        <v>51.65628530137514</v>
      </c>
      <c r="Q54" s="42"/>
    </row>
    <row r="55" spans="1:17" s="14" customFormat="1" ht="12.75" customHeight="1" thickBot="1">
      <c r="A55" s="42"/>
      <c r="B55" s="12"/>
      <c r="C55" s="42"/>
      <c r="D55" s="42"/>
      <c r="E55" s="42"/>
      <c r="F55" s="42"/>
      <c r="G55" s="42"/>
      <c r="H55" s="42"/>
      <c r="I55" s="42"/>
      <c r="J55" s="42"/>
      <c r="K55" s="42"/>
      <c r="L55" s="134">
        <v>19</v>
      </c>
      <c r="M55" s="135">
        <v>0</v>
      </c>
      <c r="N55" s="42"/>
      <c r="O55" s="286">
        <f t="shared" si="6"/>
        <v>0.075</v>
      </c>
      <c r="P55" s="287">
        <f t="shared" si="7"/>
        <v>48.10358646194236</v>
      </c>
      <c r="Q55" s="42"/>
    </row>
    <row r="56" spans="1:17" s="14" customFormat="1" ht="12.75" customHeight="1">
      <c r="A56" s="42"/>
      <c r="B56" s="12"/>
      <c r="C56" s="42"/>
      <c r="D56" s="42"/>
      <c r="E56" s="42"/>
      <c r="F56" s="42"/>
      <c r="G56" s="42"/>
      <c r="H56" s="42"/>
      <c r="I56" s="42"/>
      <c r="J56" s="42"/>
      <c r="K56" s="42"/>
      <c r="L56" s="134">
        <v>19</v>
      </c>
      <c r="M56" s="135">
        <v>100</v>
      </c>
      <c r="N56" s="42"/>
      <c r="O56" s="42"/>
      <c r="P56" s="42"/>
      <c r="Q56" s="42"/>
    </row>
    <row r="57" spans="1:17" s="14" customFormat="1" ht="12.75" customHeight="1">
      <c r="A57" s="42"/>
      <c r="B57" s="12"/>
      <c r="C57" s="42"/>
      <c r="D57" s="42"/>
      <c r="E57" s="42"/>
      <c r="F57" s="42"/>
      <c r="G57" s="42"/>
      <c r="H57" s="42"/>
      <c r="I57" s="42"/>
      <c r="J57" s="42"/>
      <c r="K57" s="42"/>
      <c r="L57" s="134"/>
      <c r="M57" s="135"/>
      <c r="N57" s="42"/>
      <c r="O57" s="42"/>
      <c r="P57" s="42"/>
      <c r="Q57" s="42"/>
    </row>
    <row r="58" spans="1:17" s="14" customFormat="1" ht="12.75" customHeight="1">
      <c r="A58" s="42"/>
      <c r="B58" s="12"/>
      <c r="C58" s="42"/>
      <c r="D58" s="42"/>
      <c r="E58" s="42"/>
      <c r="F58" s="42"/>
      <c r="G58" s="42"/>
      <c r="H58" s="42"/>
      <c r="I58" s="42"/>
      <c r="J58" s="42"/>
      <c r="K58" s="42"/>
      <c r="L58" s="134">
        <v>75</v>
      </c>
      <c r="M58" s="135">
        <v>0</v>
      </c>
      <c r="N58" s="42"/>
      <c r="O58" s="42"/>
      <c r="P58" s="42"/>
      <c r="Q58" s="42"/>
    </row>
    <row r="59" spans="1:17" s="14" customFormat="1" ht="12.75" customHeight="1" thickBot="1">
      <c r="A59" s="42"/>
      <c r="B59" s="12"/>
      <c r="C59" s="42"/>
      <c r="D59" s="42"/>
      <c r="E59" s="42"/>
      <c r="F59" s="42"/>
      <c r="G59" s="42"/>
      <c r="H59" s="42"/>
      <c r="I59" s="42"/>
      <c r="J59" s="42"/>
      <c r="K59" s="42"/>
      <c r="L59" s="136">
        <v>75</v>
      </c>
      <c r="M59" s="137">
        <v>100</v>
      </c>
      <c r="N59" s="42"/>
      <c r="O59" s="42"/>
      <c r="P59" s="42"/>
      <c r="Q59" s="42"/>
    </row>
    <row r="60" spans="1:17" s="14" customFormat="1" ht="12.75" customHeight="1">
      <c r="A60" s="42"/>
      <c r="B60" s="12"/>
      <c r="C60" s="42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</row>
    <row r="61" spans="1:17" s="14" customFormat="1" ht="12.75" customHeight="1">
      <c r="A61" s="42"/>
      <c r="B61" s="12"/>
      <c r="C61" s="42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</row>
    <row r="62" spans="1:17" s="14" customFormat="1" ht="12.75" customHeight="1">
      <c r="A62" s="42"/>
      <c r="B62" s="12"/>
      <c r="C62" s="42"/>
      <c r="D62" s="42"/>
      <c r="E62" s="42"/>
      <c r="F62" s="42"/>
      <c r="G62" s="42"/>
      <c r="H62" s="42"/>
      <c r="I62" s="42"/>
      <c r="J62" s="42"/>
      <c r="K62" s="42"/>
      <c r="L62" s="43"/>
      <c r="M62" s="43"/>
      <c r="N62" s="43"/>
      <c r="O62" s="42"/>
      <c r="P62" s="42"/>
      <c r="Q62" s="42"/>
    </row>
    <row r="63" spans="1:17" s="14" customFormat="1" ht="12.75" customHeight="1">
      <c r="A63" s="42"/>
      <c r="B63" s="12"/>
      <c r="C63" s="42"/>
      <c r="D63" s="42"/>
      <c r="E63" s="42"/>
      <c r="F63" s="42"/>
      <c r="G63" s="42"/>
      <c r="H63" s="42"/>
      <c r="I63" s="42"/>
      <c r="J63" s="42"/>
      <c r="K63" s="42"/>
      <c r="L63" s="43"/>
      <c r="M63" s="43"/>
      <c r="N63" s="43"/>
      <c r="O63" s="42"/>
      <c r="P63" s="42"/>
      <c r="Q63" s="42"/>
    </row>
    <row r="64" spans="1:17" s="14" customFormat="1" ht="12.75" customHeight="1">
      <c r="A64" s="42"/>
      <c r="B64" s="12"/>
      <c r="C64" s="42"/>
      <c r="D64" s="42"/>
      <c r="E64" s="42"/>
      <c r="F64" s="42"/>
      <c r="G64" s="42"/>
      <c r="H64" s="42"/>
      <c r="I64" s="42"/>
      <c r="J64" s="42"/>
      <c r="K64" s="42"/>
      <c r="L64" s="43"/>
      <c r="M64" s="43"/>
      <c r="N64" s="43"/>
      <c r="O64" s="42"/>
      <c r="P64" s="42"/>
      <c r="Q64" s="42"/>
    </row>
    <row r="65" spans="1:17" s="14" customFormat="1" ht="12.75" customHeight="1">
      <c r="A65" s="42"/>
      <c r="B65" s="12"/>
      <c r="C65" s="42"/>
      <c r="D65" s="42"/>
      <c r="E65" s="42"/>
      <c r="F65" s="42"/>
      <c r="G65" s="42"/>
      <c r="H65" s="42"/>
      <c r="I65" s="42"/>
      <c r="J65" s="42"/>
      <c r="K65" s="42"/>
      <c r="L65" s="43"/>
      <c r="M65" s="43"/>
      <c r="N65" s="43"/>
      <c r="O65" s="42"/>
      <c r="P65" s="42"/>
      <c r="Q65" s="42"/>
    </row>
    <row r="66" spans="1:17" s="14" customFormat="1" ht="12.75" customHeight="1">
      <c r="A66" s="42"/>
      <c r="B66" s="12"/>
      <c r="C66" s="42"/>
      <c r="D66" s="42"/>
      <c r="E66" s="42"/>
      <c r="F66" s="42"/>
      <c r="G66" s="42"/>
      <c r="H66" s="42"/>
      <c r="I66" s="42"/>
      <c r="J66" s="42"/>
      <c r="K66" s="42"/>
      <c r="L66" s="43"/>
      <c r="M66" s="43"/>
      <c r="N66" s="43"/>
      <c r="O66" s="42"/>
      <c r="P66" s="42"/>
      <c r="Q66" s="42"/>
    </row>
    <row r="67" spans="1:17" s="14" customFormat="1" ht="12.75" customHeight="1">
      <c r="A67" s="42"/>
      <c r="B67" s="12"/>
      <c r="C67" s="42"/>
      <c r="D67" s="42"/>
      <c r="E67" s="42"/>
      <c r="F67" s="42"/>
      <c r="G67" s="42"/>
      <c r="H67" s="42"/>
      <c r="I67" s="42"/>
      <c r="J67" s="42"/>
      <c r="K67" s="42"/>
      <c r="L67" s="43"/>
      <c r="M67" s="43"/>
      <c r="N67" s="43"/>
      <c r="O67" s="42"/>
      <c r="P67" s="42"/>
      <c r="Q67" s="42"/>
    </row>
    <row r="68" spans="1:17" s="14" customFormat="1" ht="12.75" customHeight="1">
      <c r="A68" s="42"/>
      <c r="B68" s="12"/>
      <c r="C68" s="42"/>
      <c r="D68" s="42"/>
      <c r="E68" s="42"/>
      <c r="F68" s="42"/>
      <c r="G68" s="42"/>
      <c r="H68" s="42"/>
      <c r="I68" s="42"/>
      <c r="J68" s="42"/>
      <c r="K68" s="42"/>
      <c r="L68" s="43"/>
      <c r="M68" s="43"/>
      <c r="N68" s="43"/>
      <c r="O68" s="42"/>
      <c r="P68" s="42"/>
      <c r="Q68" s="42"/>
    </row>
    <row r="69" spans="1:17" s="14" customFormat="1" ht="12.75" customHeight="1">
      <c r="A69" s="42"/>
      <c r="B69" s="12"/>
      <c r="C69" s="42"/>
      <c r="D69" s="42"/>
      <c r="E69" s="42"/>
      <c r="F69" s="42"/>
      <c r="G69" s="42"/>
      <c r="H69" s="42"/>
      <c r="I69" s="42"/>
      <c r="J69" s="42"/>
      <c r="K69" s="42"/>
      <c r="L69" s="43"/>
      <c r="M69" s="43"/>
      <c r="N69" s="43"/>
      <c r="O69" s="42"/>
      <c r="P69" s="42"/>
      <c r="Q69" s="42"/>
    </row>
    <row r="70" spans="1:17" s="14" customFormat="1" ht="12.75" customHeight="1">
      <c r="A70" s="42"/>
      <c r="B70" s="12"/>
      <c r="C70" s="42"/>
      <c r="D70" s="42"/>
      <c r="E70" s="42"/>
      <c r="F70" s="42"/>
      <c r="G70" s="42"/>
      <c r="H70" s="42"/>
      <c r="I70" s="42"/>
      <c r="J70" s="42"/>
      <c r="K70" s="42"/>
      <c r="L70" s="43"/>
      <c r="M70" s="43"/>
      <c r="N70" s="43"/>
      <c r="O70" s="42"/>
      <c r="P70" s="42"/>
      <c r="Q70" s="42"/>
    </row>
    <row r="71" spans="1:17" s="14" customFormat="1" ht="12.75" customHeight="1">
      <c r="A71" s="42"/>
      <c r="B71" s="12"/>
      <c r="C71" s="42"/>
      <c r="D71" s="42"/>
      <c r="E71" s="42"/>
      <c r="F71" s="42"/>
      <c r="G71" s="42"/>
      <c r="H71" s="42"/>
      <c r="I71" s="42"/>
      <c r="J71" s="42"/>
      <c r="K71" s="42"/>
      <c r="L71" s="43"/>
      <c r="M71" s="43"/>
      <c r="N71" s="43"/>
      <c r="O71" s="42"/>
      <c r="P71" s="42"/>
      <c r="Q71" s="42"/>
    </row>
    <row r="72" spans="1:17" s="14" customFormat="1" ht="12.75" customHeight="1">
      <c r="A72" s="42"/>
      <c r="B72" s="12"/>
      <c r="C72" s="42"/>
      <c r="D72" s="42"/>
      <c r="E72" s="42"/>
      <c r="F72" s="42"/>
      <c r="G72" s="42"/>
      <c r="H72" s="42"/>
      <c r="I72" s="42"/>
      <c r="J72" s="42"/>
      <c r="K72" s="42"/>
      <c r="L72" s="43"/>
      <c r="M72" s="43"/>
      <c r="N72" s="43"/>
      <c r="O72" s="42"/>
      <c r="P72" s="42"/>
      <c r="Q72" s="42"/>
    </row>
    <row r="73" spans="1:17" s="14" customFormat="1" ht="12.75" customHeight="1">
      <c r="A73" s="42"/>
      <c r="B73" s="12"/>
      <c r="C73" s="42"/>
      <c r="D73" s="42"/>
      <c r="E73" s="42"/>
      <c r="F73" s="42"/>
      <c r="G73" s="42"/>
      <c r="H73" s="42"/>
      <c r="I73" s="42"/>
      <c r="J73" s="42"/>
      <c r="K73" s="42"/>
      <c r="L73" s="43"/>
      <c r="M73" s="43"/>
      <c r="N73" s="43"/>
      <c r="O73" s="42"/>
      <c r="P73" s="42"/>
      <c r="Q73" s="42"/>
    </row>
    <row r="74" spans="1:17" s="14" customFormat="1" ht="12.75" customHeight="1">
      <c r="A74" s="42"/>
      <c r="B74" s="12"/>
      <c r="C74" s="42"/>
      <c r="D74" s="42"/>
      <c r="E74" s="42"/>
      <c r="F74" s="42"/>
      <c r="G74" s="42"/>
      <c r="H74" s="42"/>
      <c r="I74" s="42"/>
      <c r="J74" s="42"/>
      <c r="K74" s="42"/>
      <c r="L74" s="43"/>
      <c r="M74" s="43"/>
      <c r="N74" s="43"/>
      <c r="O74" s="42"/>
      <c r="P74" s="42"/>
      <c r="Q74" s="42"/>
    </row>
    <row r="75" spans="1:17" s="14" customFormat="1" ht="12.75" customHeight="1">
      <c r="A75" s="42"/>
      <c r="B75" s="12"/>
      <c r="C75" s="42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</row>
    <row r="76" spans="1:17" s="14" customFormat="1" ht="12.75" customHeight="1">
      <c r="A76" s="42"/>
      <c r="B76" s="12"/>
      <c r="C76" s="42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</row>
    <row r="77" spans="1:17" s="14" customFormat="1" ht="12.75" customHeight="1">
      <c r="A77" s="42"/>
      <c r="B77" s="12"/>
      <c r="C77" s="42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</row>
    <row r="78" spans="1:17" s="14" customFormat="1" ht="12.75" customHeight="1">
      <c r="A78" s="42"/>
      <c r="B78" s="12"/>
      <c r="C78" s="42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</row>
    <row r="79" spans="1:17" s="14" customFormat="1" ht="12.75" customHeight="1">
      <c r="A79" s="42"/>
      <c r="B79" s="12"/>
      <c r="C79" s="42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</row>
    <row r="80" spans="1:17" s="14" customFormat="1" ht="12.75" customHeight="1">
      <c r="A80" s="42"/>
      <c r="B80" s="12"/>
      <c r="C80" s="42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</row>
    <row r="81" spans="1:17" s="14" customFormat="1" ht="12.75" customHeight="1">
      <c r="A81" s="42"/>
      <c r="B81" s="12"/>
      <c r="C81" s="42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</row>
    <row r="82" spans="1:17" s="14" customFormat="1" ht="12.75">
      <c r="A82" s="42"/>
      <c r="B82" s="12"/>
      <c r="C82" s="42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</row>
    <row r="83" spans="1:17" s="14" customFormat="1" ht="12.75">
      <c r="A83" s="42"/>
      <c r="B83" s="12"/>
      <c r="C83" s="42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</row>
    <row r="84" spans="1:17" s="14" customFormat="1" ht="12.75">
      <c r="A84" s="42"/>
      <c r="B84" s="12"/>
      <c r="C84" s="42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</row>
    <row r="85" spans="1:17" s="14" customFormat="1" ht="12.75">
      <c r="A85" s="42"/>
      <c r="B85" s="12"/>
      <c r="C85" s="42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</row>
    <row r="86" spans="1:17" s="14" customFormat="1" ht="12.75">
      <c r="A86" s="42"/>
      <c r="B86" s="12"/>
      <c r="C86" s="42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</row>
    <row r="87" spans="1:17" s="14" customFormat="1" ht="12.75">
      <c r="A87" s="42"/>
      <c r="B87" s="12"/>
      <c r="C87" s="42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</row>
    <row r="88" spans="1:17" s="14" customFormat="1" ht="12.75">
      <c r="A88" s="42"/>
      <c r="B88" s="12"/>
      <c r="C88" s="42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</row>
    <row r="89" spans="1:17" s="14" customFormat="1" ht="12.75">
      <c r="A89" s="42"/>
      <c r="B89" s="12"/>
      <c r="C89" s="42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</row>
    <row r="90" spans="1:17" s="14" customFormat="1" ht="12.75">
      <c r="A90" s="42"/>
      <c r="B90" s="12"/>
      <c r="C90" s="42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</row>
    <row r="91" spans="1:17" s="14" customFormat="1" ht="12.75">
      <c r="A91" s="42"/>
      <c r="B91" s="12"/>
      <c r="C91" s="42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</row>
    <row r="92" spans="1:17" s="14" customFormat="1" ht="12.75">
      <c r="A92" s="42"/>
      <c r="B92" s="12"/>
      <c r="C92" s="42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</row>
    <row r="93" spans="1:17" s="14" customFormat="1" ht="12.75">
      <c r="A93" s="42"/>
      <c r="B93" s="12"/>
      <c r="C93" s="42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</row>
    <row r="94" spans="1:17" s="14" customFormat="1" ht="12.75">
      <c r="A94" s="42"/>
      <c r="B94" s="12"/>
      <c r="C94" s="42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</row>
    <row r="95" spans="1:17" s="14" customFormat="1" ht="12.75">
      <c r="A95" s="42"/>
      <c r="B95" s="12"/>
      <c r="C95" s="42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</row>
    <row r="96" spans="1:17" s="14" customFormat="1" ht="12.75">
      <c r="A96" s="42"/>
      <c r="C96" s="42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</row>
    <row r="97" spans="1:17" s="14" customFormat="1" ht="12.75">
      <c r="A97" s="42"/>
      <c r="C97" s="42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</row>
    <row r="98" spans="1:17" s="14" customFormat="1" ht="12.75">
      <c r="A98" s="42"/>
      <c r="C98" s="42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</row>
    <row r="99" spans="1:17" s="14" customFormat="1" ht="12.75">
      <c r="A99" s="42"/>
      <c r="C99" s="42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</row>
    <row r="100" spans="1:17" s="14" customFormat="1" ht="12.75">
      <c r="A100" s="42"/>
      <c r="C100" s="42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</row>
    <row r="101" spans="1:17" s="14" customFormat="1" ht="12.75">
      <c r="A101" s="42"/>
      <c r="C101" s="42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</row>
    <row r="102" spans="1:17" s="14" customFormat="1" ht="12.75">
      <c r="A102" s="42"/>
      <c r="C102" s="42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</row>
    <row r="103" spans="1:17" s="14" customFormat="1" ht="12.75">
      <c r="A103" s="42"/>
      <c r="C103" s="42"/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</row>
    <row r="104" spans="1:17" s="14" customFormat="1" ht="12.75">
      <c r="A104" s="42"/>
      <c r="C104" s="42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</row>
    <row r="105" spans="1:17" s="14" customFormat="1" ht="12.75">
      <c r="A105" s="42"/>
      <c r="C105" s="42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</row>
    <row r="106" spans="1:17" s="14" customFormat="1" ht="12.75">
      <c r="A106" s="42"/>
      <c r="C106" s="42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</row>
    <row r="107" spans="1:17" s="14" customFormat="1" ht="12.75">
      <c r="A107" s="42"/>
      <c r="C107" s="42"/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</row>
    <row r="108" spans="1:17" s="14" customFormat="1" ht="12.75">
      <c r="A108" s="42"/>
      <c r="C108" s="42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</row>
    <row r="109" spans="1:17" s="14" customFormat="1" ht="12.75">
      <c r="A109" s="42"/>
      <c r="C109" s="42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</row>
    <row r="110" spans="1:17" s="14" customFormat="1" ht="12.75">
      <c r="A110" s="42"/>
      <c r="C110" s="42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</row>
    <row r="111" spans="1:17" s="14" customFormat="1" ht="12.75">
      <c r="A111" s="42"/>
      <c r="C111" s="42"/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</row>
    <row r="112" spans="1:17" s="14" customFormat="1" ht="12.75">
      <c r="A112" s="42"/>
      <c r="C112" s="42"/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</row>
    <row r="113" spans="1:17" s="14" customFormat="1" ht="12.75">
      <c r="A113" s="42"/>
      <c r="C113" s="42"/>
      <c r="D113" s="42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</row>
    <row r="114" spans="1:17" s="14" customFormat="1" ht="12.75">
      <c r="A114" s="42"/>
      <c r="C114" s="42"/>
      <c r="D114" s="42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</row>
    <row r="115" spans="1:17" s="14" customFormat="1" ht="12.75">
      <c r="A115" s="42"/>
      <c r="C115" s="42"/>
      <c r="D115" s="42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</row>
    <row r="116" spans="1:17" s="14" customFormat="1" ht="12.75">
      <c r="A116" s="42"/>
      <c r="C116" s="42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</row>
    <row r="117" spans="1:17" s="14" customFormat="1" ht="12.75">
      <c r="A117" s="42"/>
      <c r="C117" s="42"/>
      <c r="D117" s="42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</row>
    <row r="118" spans="1:17" s="14" customFormat="1" ht="12.75">
      <c r="A118" s="42"/>
      <c r="C118" s="42"/>
      <c r="D118" s="42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</row>
    <row r="119" spans="1:17" s="14" customFormat="1" ht="12.75">
      <c r="A119" s="42"/>
      <c r="C119" s="42"/>
      <c r="D119" s="42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</row>
    <row r="120" spans="1:17" s="14" customFormat="1" ht="12.75">
      <c r="A120" s="42"/>
      <c r="C120" s="42"/>
      <c r="D120" s="42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</row>
    <row r="121" spans="1:17" s="14" customFormat="1" ht="12.75">
      <c r="A121" s="42"/>
      <c r="C121" s="42"/>
      <c r="D121" s="42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</row>
    <row r="122" spans="1:17" s="14" customFormat="1" ht="12.75">
      <c r="A122" s="42"/>
      <c r="C122" s="42"/>
      <c r="D122" s="42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</row>
    <row r="123" spans="1:17" s="14" customFormat="1" ht="12.75">
      <c r="A123" s="42"/>
      <c r="C123" s="42"/>
      <c r="D123" s="42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</row>
    <row r="124" spans="1:17" s="14" customFormat="1" ht="12.75">
      <c r="A124" s="42"/>
      <c r="C124" s="42"/>
      <c r="D124" s="42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</row>
    <row r="125" spans="1:17" s="14" customFormat="1" ht="12.75">
      <c r="A125" s="42"/>
      <c r="C125" s="42"/>
      <c r="D125" s="42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</row>
    <row r="126" spans="1:17" s="14" customFormat="1" ht="12.75">
      <c r="A126" s="42"/>
      <c r="C126" s="42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</row>
    <row r="127" spans="1:17" s="14" customFormat="1" ht="12.75">
      <c r="A127" s="42"/>
      <c r="C127" s="42"/>
      <c r="D127" s="42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</row>
    <row r="128" spans="1:17" s="14" customFormat="1" ht="12.75">
      <c r="A128" s="42"/>
      <c r="C128" s="42"/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</row>
    <row r="129" spans="1:17" s="14" customFormat="1" ht="12.75">
      <c r="A129" s="42"/>
      <c r="C129" s="42"/>
      <c r="D129" s="42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</row>
    <row r="130" spans="1:17" s="14" customFormat="1" ht="12.75">
      <c r="A130" s="42"/>
      <c r="C130" s="42"/>
      <c r="D130" s="42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</row>
    <row r="131" spans="1:17" s="14" customFormat="1" ht="12.75">
      <c r="A131" s="42"/>
      <c r="C131" s="42"/>
      <c r="D131" s="42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</row>
    <row r="132" spans="1:17" s="14" customFormat="1" ht="12.75">
      <c r="A132" s="42"/>
      <c r="C132" s="42"/>
      <c r="D132" s="42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</row>
    <row r="133" spans="1:17" s="14" customFormat="1" ht="12.75">
      <c r="A133" s="42"/>
      <c r="C133" s="42"/>
      <c r="D133" s="42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</row>
    <row r="134" spans="1:17" s="14" customFormat="1" ht="12.75">
      <c r="A134" s="42"/>
      <c r="C134" s="42"/>
      <c r="D134" s="42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</row>
    <row r="135" spans="1:17" s="14" customFormat="1" ht="12.75">
      <c r="A135" s="42"/>
      <c r="C135" s="42"/>
      <c r="D135" s="42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</row>
    <row r="136" spans="1:17" s="14" customFormat="1" ht="12.75">
      <c r="A136" s="42"/>
      <c r="C136" s="42"/>
      <c r="D136" s="42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</row>
    <row r="137" spans="1:17" s="14" customFormat="1" ht="12.75">
      <c r="A137" s="42"/>
      <c r="C137" s="42"/>
      <c r="D137" s="42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</row>
    <row r="138" spans="1:17" s="14" customFormat="1" ht="12.75">
      <c r="A138" s="42"/>
      <c r="C138" s="42"/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</row>
    <row r="139" spans="1:17" s="14" customFormat="1" ht="12.75">
      <c r="A139" s="42"/>
      <c r="C139" s="42"/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</row>
    <row r="140" spans="1:17" s="14" customFormat="1" ht="12.75">
      <c r="A140" s="42"/>
      <c r="C140" s="42"/>
      <c r="D140" s="42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</row>
    <row r="141" spans="1:17" s="14" customFormat="1" ht="12.75">
      <c r="A141" s="42"/>
      <c r="C141" s="42"/>
      <c r="D141" s="42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</row>
    <row r="142" spans="1:17" s="14" customFormat="1" ht="12.75">
      <c r="A142" s="42"/>
      <c r="C142" s="42"/>
      <c r="D142" s="42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</row>
    <row r="143" spans="1:17" s="14" customFormat="1" ht="12.75">
      <c r="A143" s="42"/>
      <c r="C143" s="42"/>
      <c r="D143" s="42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</row>
    <row r="144" spans="1:17" s="14" customFormat="1" ht="12.75">
      <c r="A144" s="42"/>
      <c r="C144" s="42"/>
      <c r="D144" s="42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</row>
    <row r="145" spans="1:17" s="14" customFormat="1" ht="12.75">
      <c r="A145" s="42"/>
      <c r="C145" s="42"/>
      <c r="D145" s="42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</row>
    <row r="146" spans="1:17" s="14" customFormat="1" ht="12.75">
      <c r="A146" s="42"/>
      <c r="C146" s="42"/>
      <c r="D146" s="42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</row>
    <row r="147" spans="1:17" s="14" customFormat="1" ht="12.75">
      <c r="A147" s="42"/>
      <c r="C147" s="42"/>
      <c r="D147" s="42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</row>
    <row r="148" spans="1:17" s="14" customFormat="1" ht="12.75">
      <c r="A148" s="42"/>
      <c r="C148" s="42"/>
      <c r="D148" s="42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</row>
    <row r="149" spans="1:17" s="14" customFormat="1" ht="12.75">
      <c r="A149" s="42"/>
      <c r="C149" s="42"/>
      <c r="D149" s="42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</row>
    <row r="150" spans="1:17" s="14" customFormat="1" ht="12.75">
      <c r="A150" s="42"/>
      <c r="C150" s="42"/>
      <c r="D150" s="42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</row>
    <row r="151" spans="1:17" s="14" customFormat="1" ht="12.75">
      <c r="A151" s="42"/>
      <c r="C151" s="42"/>
      <c r="D151" s="42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</row>
    <row r="152" spans="1:17" s="14" customFormat="1" ht="12.75">
      <c r="A152" s="42"/>
      <c r="C152" s="42"/>
      <c r="D152" s="42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</row>
    <row r="153" spans="1:17" s="14" customFormat="1" ht="12.75">
      <c r="A153" s="42"/>
      <c r="C153" s="42"/>
      <c r="D153" s="42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</row>
    <row r="154" spans="1:17" s="14" customFormat="1" ht="12.75">
      <c r="A154" s="42"/>
      <c r="C154" s="42"/>
      <c r="D154" s="42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</row>
    <row r="155" spans="1:17" s="14" customFormat="1" ht="12.75">
      <c r="A155" s="42"/>
      <c r="C155" s="42"/>
      <c r="D155" s="42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</row>
    <row r="156" spans="1:17" s="14" customFormat="1" ht="12.75">
      <c r="A156" s="42"/>
      <c r="C156" s="42"/>
      <c r="D156" s="42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</row>
    <row r="157" spans="1:17" s="14" customFormat="1" ht="12.75">
      <c r="A157" s="42"/>
      <c r="C157" s="42"/>
      <c r="D157" s="42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</row>
    <row r="158" spans="1:17" s="14" customFormat="1" ht="12.75">
      <c r="A158" s="42"/>
      <c r="C158" s="42"/>
      <c r="D158" s="42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</row>
    <row r="159" spans="1:17" s="14" customFormat="1" ht="12.75">
      <c r="A159" s="42"/>
      <c r="C159" s="42"/>
      <c r="D159" s="42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</row>
    <row r="160" spans="1:17" s="14" customFormat="1" ht="12.75">
      <c r="A160" s="42"/>
      <c r="C160" s="42"/>
      <c r="D160" s="42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</row>
    <row r="161" spans="1:17" s="14" customFormat="1" ht="12.75">
      <c r="A161" s="42"/>
      <c r="C161" s="42"/>
      <c r="D161" s="42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</row>
    <row r="162" spans="1:17" s="14" customFormat="1" ht="12.75">
      <c r="A162" s="42"/>
      <c r="C162" s="42"/>
      <c r="D162" s="42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</row>
    <row r="163" spans="1:17" s="14" customFormat="1" ht="12.75">
      <c r="A163" s="42"/>
      <c r="C163" s="42"/>
      <c r="D163" s="42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</row>
    <row r="164" spans="1:17" s="14" customFormat="1" ht="12.75">
      <c r="A164" s="42"/>
      <c r="C164" s="42"/>
      <c r="D164" s="42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</row>
    <row r="165" spans="1:17" s="14" customFormat="1" ht="12.75">
      <c r="A165" s="42"/>
      <c r="C165" s="42"/>
      <c r="D165" s="42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</row>
    <row r="166" spans="1:17" s="14" customFormat="1" ht="12.75">
      <c r="A166" s="42"/>
      <c r="C166" s="42"/>
      <c r="D166" s="42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</row>
    <row r="167" spans="1:17" s="14" customFormat="1" ht="12.75">
      <c r="A167" s="42"/>
      <c r="C167" s="42"/>
      <c r="D167" s="42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</row>
    <row r="168" spans="1:17" s="14" customFormat="1" ht="12.75">
      <c r="A168" s="42"/>
      <c r="C168" s="42"/>
      <c r="D168" s="42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</row>
    <row r="169" spans="1:17" s="14" customFormat="1" ht="12.75">
      <c r="A169" s="42"/>
      <c r="C169" s="42"/>
      <c r="D169" s="42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</row>
    <row r="170" spans="1:17" s="14" customFormat="1" ht="12.75">
      <c r="A170" s="42"/>
      <c r="C170" s="42"/>
      <c r="D170" s="42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</row>
    <row r="171" spans="1:17" s="14" customFormat="1" ht="12.75">
      <c r="A171" s="42"/>
      <c r="C171" s="42"/>
      <c r="D171" s="42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</row>
    <row r="172" spans="1:17" s="14" customFormat="1" ht="12.75">
      <c r="A172" s="42"/>
      <c r="C172" s="42"/>
      <c r="D172" s="42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</row>
    <row r="173" spans="1:17" s="14" customFormat="1" ht="12.75">
      <c r="A173" s="42"/>
      <c r="C173" s="42"/>
      <c r="D173" s="42"/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/>
    </row>
    <row r="174" spans="1:17" s="14" customFormat="1" ht="12.75">
      <c r="A174" s="42"/>
      <c r="C174" s="42"/>
      <c r="D174" s="42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</row>
    <row r="175" spans="1:17" s="14" customFormat="1" ht="12.75">
      <c r="A175" s="42"/>
      <c r="C175" s="42"/>
      <c r="D175" s="42"/>
      <c r="E175" s="42"/>
      <c r="F175" s="42"/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42"/>
    </row>
    <row r="176" spans="1:17" s="14" customFormat="1" ht="12.75">
      <c r="A176" s="42"/>
      <c r="C176" s="42"/>
      <c r="D176" s="42"/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</row>
    <row r="177" spans="1:17" s="14" customFormat="1" ht="12.75">
      <c r="A177" s="42"/>
      <c r="C177" s="42"/>
      <c r="D177" s="42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</row>
    <row r="178" spans="1:17" s="14" customFormat="1" ht="12.75">
      <c r="A178" s="42"/>
      <c r="C178" s="42"/>
      <c r="D178" s="42"/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</row>
    <row r="179" spans="1:17" s="14" customFormat="1" ht="12.75">
      <c r="A179" s="42"/>
      <c r="C179" s="42"/>
      <c r="D179" s="42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</row>
    <row r="180" spans="1:17" s="14" customFormat="1" ht="12.75">
      <c r="A180" s="42"/>
      <c r="C180" s="42"/>
      <c r="D180" s="42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</row>
    <row r="181" spans="1:17" s="14" customFormat="1" ht="12.75">
      <c r="A181" s="42"/>
      <c r="C181" s="42"/>
      <c r="D181" s="42"/>
      <c r="E181" s="42"/>
      <c r="F181" s="42"/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42"/>
    </row>
    <row r="182" spans="1:17" s="14" customFormat="1" ht="12.75">
      <c r="A182" s="42"/>
      <c r="C182" s="42"/>
      <c r="D182" s="42"/>
      <c r="E182" s="42"/>
      <c r="F182" s="42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</row>
    <row r="183" spans="1:17" s="14" customFormat="1" ht="12.75">
      <c r="A183" s="42"/>
      <c r="C183" s="42"/>
      <c r="D183" s="42"/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</row>
    <row r="184" spans="1:17" s="14" customFormat="1" ht="12.75">
      <c r="A184" s="42"/>
      <c r="C184" s="42"/>
      <c r="D184" s="42"/>
      <c r="E184" s="42"/>
      <c r="F184" s="42"/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2"/>
    </row>
    <row r="185" spans="1:17" s="14" customFormat="1" ht="12.75">
      <c r="A185" s="42"/>
      <c r="C185" s="42"/>
      <c r="D185" s="42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</row>
    <row r="186" spans="1:17" s="14" customFormat="1" ht="12.75">
      <c r="A186" s="42"/>
      <c r="C186" s="42"/>
      <c r="D186" s="42"/>
      <c r="E186" s="42"/>
      <c r="F186" s="42"/>
      <c r="G186" s="42"/>
      <c r="H186" s="42"/>
      <c r="I186" s="42"/>
      <c r="J186" s="42"/>
      <c r="K186" s="42"/>
      <c r="L186" s="42"/>
      <c r="M186" s="42"/>
      <c r="N186" s="42"/>
      <c r="O186" s="42"/>
      <c r="P186" s="42"/>
      <c r="Q186" s="42"/>
    </row>
    <row r="187" spans="1:17" s="14" customFormat="1" ht="12.75">
      <c r="A187" s="42"/>
      <c r="C187" s="42"/>
      <c r="D187" s="42"/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</row>
    <row r="188" spans="1:17" s="14" customFormat="1" ht="12.75">
      <c r="A188" s="42"/>
      <c r="C188" s="42"/>
      <c r="D188" s="42"/>
      <c r="E188" s="42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</row>
    <row r="189" spans="1:17" s="14" customFormat="1" ht="12.75">
      <c r="A189" s="42"/>
      <c r="C189" s="42"/>
      <c r="D189" s="42"/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</row>
    <row r="190" spans="1:17" s="14" customFormat="1" ht="12.75">
      <c r="A190" s="42"/>
      <c r="C190" s="42"/>
      <c r="D190" s="42"/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/>
    </row>
    <row r="191" spans="1:17" s="14" customFormat="1" ht="12.75">
      <c r="A191" s="42"/>
      <c r="C191" s="42"/>
      <c r="D191" s="42"/>
      <c r="E191" s="42"/>
      <c r="F191" s="42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</row>
    <row r="192" spans="1:17" s="14" customFormat="1" ht="12.75">
      <c r="A192" s="42"/>
      <c r="C192" s="42"/>
      <c r="D192" s="42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42"/>
    </row>
    <row r="193" spans="1:17" s="14" customFormat="1" ht="12.75">
      <c r="A193" s="42"/>
      <c r="C193" s="42"/>
      <c r="D193" s="42"/>
      <c r="E193" s="42"/>
      <c r="F193" s="42"/>
      <c r="G193" s="42"/>
      <c r="H193" s="42"/>
      <c r="I193" s="42"/>
      <c r="J193" s="42"/>
      <c r="K193" s="42"/>
      <c r="L193" s="42"/>
      <c r="M193" s="42"/>
      <c r="N193" s="42"/>
      <c r="O193" s="42"/>
      <c r="P193" s="42"/>
      <c r="Q193" s="42"/>
    </row>
    <row r="194" spans="1:17" s="14" customFormat="1" ht="12.75">
      <c r="A194" s="42"/>
      <c r="C194" s="42"/>
      <c r="D194" s="42"/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</row>
    <row r="195" spans="1:17" s="14" customFormat="1" ht="12.75">
      <c r="A195" s="42"/>
      <c r="C195" s="42"/>
      <c r="D195" s="42"/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42"/>
      <c r="P195" s="42"/>
      <c r="Q195" s="42"/>
    </row>
    <row r="196" spans="1:17" s="14" customFormat="1" ht="12.75">
      <c r="A196" s="42"/>
      <c r="C196" s="42"/>
      <c r="D196" s="42"/>
      <c r="E196" s="42"/>
      <c r="F196" s="42"/>
      <c r="G196" s="42"/>
      <c r="H196" s="42"/>
      <c r="I196" s="42"/>
      <c r="J196" s="42"/>
      <c r="K196" s="42"/>
      <c r="L196" s="42"/>
      <c r="M196" s="42"/>
      <c r="N196" s="42"/>
      <c r="O196" s="42"/>
      <c r="P196" s="42"/>
      <c r="Q196" s="42"/>
    </row>
    <row r="197" spans="1:17" s="14" customFormat="1" ht="12.75">
      <c r="A197" s="42"/>
      <c r="C197" s="42"/>
      <c r="D197" s="42"/>
      <c r="E197" s="42"/>
      <c r="F197" s="42"/>
      <c r="G197" s="42"/>
      <c r="H197" s="42"/>
      <c r="I197" s="42"/>
      <c r="J197" s="42"/>
      <c r="K197" s="42"/>
      <c r="L197" s="42"/>
      <c r="M197" s="42"/>
      <c r="N197" s="42"/>
      <c r="O197" s="42"/>
      <c r="P197" s="42"/>
      <c r="Q197" s="42"/>
    </row>
    <row r="198" spans="1:17" s="14" customFormat="1" ht="12.75">
      <c r="A198" s="42"/>
      <c r="C198" s="42"/>
      <c r="D198" s="42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</row>
    <row r="199" spans="1:17" s="14" customFormat="1" ht="12.75">
      <c r="A199" s="42"/>
      <c r="C199" s="42"/>
      <c r="D199" s="42"/>
      <c r="E199" s="42"/>
      <c r="F199" s="42"/>
      <c r="G199" s="42"/>
      <c r="H199" s="42"/>
      <c r="I199" s="42"/>
      <c r="J199" s="42"/>
      <c r="K199" s="42"/>
      <c r="L199" s="42"/>
      <c r="M199" s="42"/>
      <c r="N199" s="42"/>
      <c r="O199" s="42"/>
      <c r="P199" s="42"/>
      <c r="Q199" s="42"/>
    </row>
    <row r="200" spans="1:17" s="14" customFormat="1" ht="12.75">
      <c r="A200" s="42"/>
      <c r="C200" s="42"/>
      <c r="D200" s="42"/>
      <c r="E200" s="42"/>
      <c r="F200" s="42"/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2"/>
    </row>
    <row r="201" spans="1:17" s="14" customFormat="1" ht="12.75">
      <c r="A201" s="42"/>
      <c r="C201" s="42"/>
      <c r="D201" s="42"/>
      <c r="E201" s="42"/>
      <c r="F201" s="42"/>
      <c r="G201" s="42"/>
      <c r="H201" s="42"/>
      <c r="I201" s="42"/>
      <c r="J201" s="42"/>
      <c r="K201" s="42"/>
      <c r="L201" s="42"/>
      <c r="M201" s="42"/>
      <c r="N201" s="42"/>
      <c r="O201" s="42"/>
      <c r="P201" s="42"/>
      <c r="Q201" s="42"/>
    </row>
    <row r="202" spans="1:17" s="14" customFormat="1" ht="12.75">
      <c r="A202" s="42"/>
      <c r="C202" s="42"/>
      <c r="D202" s="42"/>
      <c r="E202" s="42"/>
      <c r="F202" s="42"/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</row>
    <row r="203" spans="1:17" s="14" customFormat="1" ht="12.75">
      <c r="A203" s="42"/>
      <c r="C203" s="42"/>
      <c r="D203" s="42"/>
      <c r="E203" s="42"/>
      <c r="F203" s="42"/>
      <c r="G203" s="42"/>
      <c r="H203" s="42"/>
      <c r="I203" s="42"/>
      <c r="J203" s="42"/>
      <c r="K203" s="42"/>
      <c r="L203" s="42"/>
      <c r="M203" s="42"/>
      <c r="N203" s="42"/>
      <c r="O203" s="42"/>
      <c r="P203" s="42"/>
      <c r="Q203" s="42"/>
    </row>
    <row r="204" spans="1:17" s="14" customFormat="1" ht="12.75">
      <c r="A204" s="42"/>
      <c r="C204" s="42"/>
      <c r="D204" s="42"/>
      <c r="E204" s="42"/>
      <c r="F204" s="42"/>
      <c r="G204" s="42"/>
      <c r="H204" s="42"/>
      <c r="I204" s="42"/>
      <c r="J204" s="42"/>
      <c r="K204" s="42"/>
      <c r="L204" s="42"/>
      <c r="M204" s="42"/>
      <c r="N204" s="42"/>
      <c r="O204" s="42"/>
      <c r="P204" s="42"/>
      <c r="Q204" s="42"/>
    </row>
    <row r="205" spans="1:17" s="14" customFormat="1" ht="12.75">
      <c r="A205" s="42"/>
      <c r="C205" s="42"/>
      <c r="D205" s="42"/>
      <c r="E205" s="42"/>
      <c r="F205" s="42"/>
      <c r="G205" s="42"/>
      <c r="H205" s="42"/>
      <c r="I205" s="42"/>
      <c r="J205" s="42"/>
      <c r="K205" s="42"/>
      <c r="L205" s="42"/>
      <c r="M205" s="42"/>
      <c r="N205" s="42"/>
      <c r="O205" s="42"/>
      <c r="P205" s="42"/>
      <c r="Q205" s="42"/>
    </row>
    <row r="206" spans="1:17" s="14" customFormat="1" ht="12.75">
      <c r="A206" s="42"/>
      <c r="C206" s="42"/>
      <c r="D206" s="42"/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2"/>
      <c r="Q206" s="42"/>
    </row>
    <row r="207" spans="1:17" s="14" customFormat="1" ht="12.75">
      <c r="A207" s="42"/>
      <c r="C207" s="42"/>
      <c r="D207" s="42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42"/>
    </row>
    <row r="208" spans="1:17" s="14" customFormat="1" ht="12.75">
      <c r="A208" s="42"/>
      <c r="C208" s="42"/>
      <c r="D208" s="42"/>
      <c r="E208" s="42"/>
      <c r="F208" s="42"/>
      <c r="G208" s="42"/>
      <c r="H208" s="42"/>
      <c r="I208" s="42"/>
      <c r="J208" s="42"/>
      <c r="K208" s="42"/>
      <c r="L208" s="42"/>
      <c r="M208" s="42"/>
      <c r="N208" s="42"/>
      <c r="O208" s="42"/>
      <c r="P208" s="42"/>
      <c r="Q208" s="42"/>
    </row>
    <row r="209" spans="1:17" s="14" customFormat="1" ht="12.75">
      <c r="A209" s="42"/>
      <c r="C209" s="42"/>
      <c r="D209" s="42"/>
      <c r="E209" s="42"/>
      <c r="F209" s="42"/>
      <c r="G209" s="42"/>
      <c r="H209" s="42"/>
      <c r="I209" s="42"/>
      <c r="J209" s="42"/>
      <c r="K209" s="42"/>
      <c r="L209" s="42"/>
      <c r="M209" s="42"/>
      <c r="N209" s="42"/>
      <c r="O209" s="42"/>
      <c r="P209" s="42"/>
      <c r="Q209" s="42"/>
    </row>
    <row r="210" spans="1:17" s="14" customFormat="1" ht="12.75">
      <c r="A210" s="42"/>
      <c r="C210" s="42"/>
      <c r="D210" s="42"/>
      <c r="E210" s="42"/>
      <c r="F210" s="42"/>
      <c r="G210" s="42"/>
      <c r="H210" s="42"/>
      <c r="I210" s="42"/>
      <c r="J210" s="42"/>
      <c r="K210" s="42"/>
      <c r="L210" s="42"/>
      <c r="M210" s="42"/>
      <c r="N210" s="42"/>
      <c r="O210" s="42"/>
      <c r="P210" s="42"/>
      <c r="Q210" s="42"/>
    </row>
    <row r="211" spans="1:17" s="14" customFormat="1" ht="12.75">
      <c r="A211" s="42"/>
      <c r="C211" s="42"/>
      <c r="D211" s="42"/>
      <c r="E211" s="42"/>
      <c r="F211" s="42"/>
      <c r="G211" s="42"/>
      <c r="H211" s="42"/>
      <c r="I211" s="42"/>
      <c r="J211" s="42"/>
      <c r="K211" s="42"/>
      <c r="L211" s="42"/>
      <c r="M211" s="42"/>
      <c r="N211" s="42"/>
      <c r="O211" s="42"/>
      <c r="P211" s="42"/>
      <c r="Q211" s="42"/>
    </row>
    <row r="212" spans="1:17" s="14" customFormat="1" ht="12.75">
      <c r="A212" s="42"/>
      <c r="C212" s="42"/>
      <c r="D212" s="42"/>
      <c r="E212" s="42"/>
      <c r="F212" s="42"/>
      <c r="G212" s="42"/>
      <c r="H212" s="42"/>
      <c r="I212" s="42"/>
      <c r="J212" s="42"/>
      <c r="K212" s="42"/>
      <c r="L212" s="42"/>
      <c r="M212" s="42"/>
      <c r="N212" s="42"/>
      <c r="O212" s="42"/>
      <c r="P212" s="42"/>
      <c r="Q212" s="42"/>
    </row>
    <row r="213" spans="1:17" s="14" customFormat="1" ht="12.75">
      <c r="A213" s="42"/>
      <c r="C213" s="42"/>
      <c r="D213" s="42"/>
      <c r="E213" s="42"/>
      <c r="F213" s="42"/>
      <c r="G213" s="42"/>
      <c r="H213" s="42"/>
      <c r="I213" s="42"/>
      <c r="J213" s="42"/>
      <c r="K213" s="42"/>
      <c r="L213" s="42"/>
      <c r="M213" s="42"/>
      <c r="N213" s="42"/>
      <c r="O213" s="42"/>
      <c r="P213" s="42"/>
      <c r="Q213" s="42"/>
    </row>
    <row r="214" spans="1:17" s="14" customFormat="1" ht="12.75">
      <c r="A214" s="42"/>
      <c r="C214" s="42"/>
      <c r="D214" s="42"/>
      <c r="E214" s="42"/>
      <c r="F214" s="42"/>
      <c r="G214" s="42"/>
      <c r="H214" s="42"/>
      <c r="I214" s="42"/>
      <c r="J214" s="42"/>
      <c r="K214" s="42"/>
      <c r="L214" s="42"/>
      <c r="M214" s="42"/>
      <c r="N214" s="42"/>
      <c r="O214" s="42"/>
      <c r="P214" s="42"/>
      <c r="Q214" s="42"/>
    </row>
    <row r="215" spans="1:17" s="14" customFormat="1" ht="12.75">
      <c r="A215" s="42"/>
      <c r="C215" s="42"/>
      <c r="D215" s="42"/>
      <c r="E215" s="42"/>
      <c r="F215" s="42"/>
      <c r="G215" s="42"/>
      <c r="H215" s="42"/>
      <c r="I215" s="42"/>
      <c r="J215" s="42"/>
      <c r="K215" s="42"/>
      <c r="L215" s="42"/>
      <c r="M215" s="42"/>
      <c r="N215" s="42"/>
      <c r="O215" s="42"/>
      <c r="P215" s="42"/>
      <c r="Q215" s="42"/>
    </row>
    <row r="216" spans="1:17" s="14" customFormat="1" ht="12.75">
      <c r="A216" s="42"/>
      <c r="C216" s="42"/>
      <c r="D216" s="42"/>
      <c r="E216" s="42"/>
      <c r="F216" s="42"/>
      <c r="G216" s="42"/>
      <c r="H216" s="42"/>
      <c r="I216" s="42"/>
      <c r="J216" s="42"/>
      <c r="K216" s="42"/>
      <c r="L216" s="42"/>
      <c r="M216" s="42"/>
      <c r="N216" s="42"/>
      <c r="O216" s="42"/>
      <c r="P216" s="42"/>
      <c r="Q216" s="42"/>
    </row>
    <row r="217" spans="1:17" s="14" customFormat="1" ht="12.75">
      <c r="A217" s="42"/>
      <c r="C217" s="42"/>
      <c r="D217" s="42"/>
      <c r="E217" s="42"/>
      <c r="F217" s="42"/>
      <c r="G217" s="42"/>
      <c r="H217" s="42"/>
      <c r="I217" s="42"/>
      <c r="J217" s="42"/>
      <c r="K217" s="42"/>
      <c r="L217" s="42"/>
      <c r="M217" s="42"/>
      <c r="N217" s="42"/>
      <c r="O217" s="42"/>
      <c r="P217" s="42"/>
      <c r="Q217" s="42"/>
    </row>
    <row r="218" spans="1:17" s="14" customFormat="1" ht="12.75">
      <c r="A218" s="42"/>
      <c r="C218" s="42"/>
      <c r="D218" s="42"/>
      <c r="E218" s="42"/>
      <c r="F218" s="42"/>
      <c r="G218" s="42"/>
      <c r="H218" s="42"/>
      <c r="I218" s="42"/>
      <c r="J218" s="42"/>
      <c r="K218" s="42"/>
      <c r="L218" s="42"/>
      <c r="M218" s="42"/>
      <c r="N218" s="42"/>
      <c r="O218" s="42"/>
      <c r="P218" s="42"/>
      <c r="Q218" s="42"/>
    </row>
    <row r="219" spans="1:17" s="14" customFormat="1" ht="12.75">
      <c r="A219" s="42"/>
      <c r="C219" s="42"/>
      <c r="D219" s="42"/>
      <c r="E219" s="42"/>
      <c r="F219" s="42"/>
      <c r="G219" s="42"/>
      <c r="H219" s="42"/>
      <c r="I219" s="42"/>
      <c r="J219" s="42"/>
      <c r="K219" s="42"/>
      <c r="L219" s="42"/>
      <c r="M219" s="42"/>
      <c r="N219" s="42"/>
      <c r="O219" s="42"/>
      <c r="P219" s="42"/>
      <c r="Q219" s="42"/>
    </row>
    <row r="220" spans="1:17" s="14" customFormat="1" ht="12.75">
      <c r="A220" s="42"/>
      <c r="C220" s="42"/>
      <c r="D220" s="42"/>
      <c r="E220" s="42"/>
      <c r="F220" s="42"/>
      <c r="G220" s="42"/>
      <c r="H220" s="42"/>
      <c r="I220" s="42"/>
      <c r="J220" s="42"/>
      <c r="K220" s="42"/>
      <c r="L220" s="42"/>
      <c r="M220" s="42"/>
      <c r="N220" s="42"/>
      <c r="O220" s="42"/>
      <c r="P220" s="42"/>
      <c r="Q220" s="42"/>
    </row>
    <row r="221" spans="1:17" s="14" customFormat="1" ht="12.75">
      <c r="A221" s="42"/>
      <c r="C221" s="42"/>
      <c r="D221" s="42"/>
      <c r="E221" s="42"/>
      <c r="F221" s="42"/>
      <c r="G221" s="42"/>
      <c r="H221" s="42"/>
      <c r="I221" s="42"/>
      <c r="J221" s="42"/>
      <c r="K221" s="42"/>
      <c r="L221" s="42"/>
      <c r="M221" s="42"/>
      <c r="N221" s="42"/>
      <c r="O221" s="42"/>
      <c r="P221" s="42"/>
      <c r="Q221" s="42"/>
    </row>
    <row r="222" spans="1:17" s="14" customFormat="1" ht="12.75">
      <c r="A222" s="42"/>
      <c r="C222" s="42"/>
      <c r="D222" s="42"/>
      <c r="E222" s="42"/>
      <c r="F222" s="42"/>
      <c r="G222" s="42"/>
      <c r="H222" s="42"/>
      <c r="I222" s="42"/>
      <c r="J222" s="42"/>
      <c r="K222" s="42"/>
      <c r="L222" s="42"/>
      <c r="M222" s="42"/>
      <c r="N222" s="42"/>
      <c r="O222" s="42"/>
      <c r="P222" s="42"/>
      <c r="Q222" s="42"/>
    </row>
    <row r="223" spans="1:17" s="14" customFormat="1" ht="12.75">
      <c r="A223" s="42"/>
      <c r="C223" s="42"/>
      <c r="D223" s="42"/>
      <c r="E223" s="42"/>
      <c r="F223" s="42"/>
      <c r="G223" s="42"/>
      <c r="H223" s="42"/>
      <c r="I223" s="42"/>
      <c r="J223" s="42"/>
      <c r="K223" s="42"/>
      <c r="L223" s="42"/>
      <c r="M223" s="42"/>
      <c r="N223" s="42"/>
      <c r="O223" s="42"/>
      <c r="P223" s="42"/>
      <c r="Q223" s="42"/>
    </row>
    <row r="224" spans="1:17" s="14" customFormat="1" ht="12.75">
      <c r="A224" s="42"/>
      <c r="C224" s="42"/>
      <c r="D224" s="42"/>
      <c r="E224" s="42"/>
      <c r="F224" s="42"/>
      <c r="G224" s="42"/>
      <c r="H224" s="42"/>
      <c r="I224" s="42"/>
      <c r="J224" s="42"/>
      <c r="K224" s="42"/>
      <c r="L224" s="42"/>
      <c r="M224" s="42"/>
      <c r="N224" s="42"/>
      <c r="O224" s="42"/>
      <c r="P224" s="42"/>
      <c r="Q224" s="42"/>
    </row>
    <row r="225" spans="1:17" s="14" customFormat="1" ht="12.75">
      <c r="A225" s="42"/>
      <c r="C225" s="42"/>
      <c r="D225" s="42"/>
      <c r="E225" s="42"/>
      <c r="F225" s="42"/>
      <c r="G225" s="42"/>
      <c r="H225" s="42"/>
      <c r="I225" s="42"/>
      <c r="J225" s="42"/>
      <c r="K225" s="42"/>
      <c r="L225" s="42"/>
      <c r="M225" s="42"/>
      <c r="N225" s="42"/>
      <c r="O225" s="42"/>
      <c r="P225" s="42"/>
      <c r="Q225" s="42"/>
    </row>
    <row r="226" spans="1:17" s="14" customFormat="1" ht="12.75">
      <c r="A226" s="42"/>
      <c r="C226" s="42"/>
      <c r="D226" s="42"/>
      <c r="E226" s="42"/>
      <c r="F226" s="42"/>
      <c r="G226" s="42"/>
      <c r="H226" s="42"/>
      <c r="I226" s="42"/>
      <c r="J226" s="42"/>
      <c r="K226" s="42"/>
      <c r="L226" s="42"/>
      <c r="M226" s="42"/>
      <c r="N226" s="42"/>
      <c r="O226" s="42"/>
      <c r="P226" s="42"/>
      <c r="Q226" s="42"/>
    </row>
    <row r="227" spans="1:17" s="14" customFormat="1" ht="12.75">
      <c r="A227" s="42"/>
      <c r="C227" s="42"/>
      <c r="D227" s="42"/>
      <c r="E227" s="42"/>
      <c r="F227" s="42"/>
      <c r="G227" s="42"/>
      <c r="H227" s="42"/>
      <c r="I227" s="42"/>
      <c r="J227" s="42"/>
      <c r="K227" s="42"/>
      <c r="L227" s="42"/>
      <c r="M227" s="42"/>
      <c r="N227" s="42"/>
      <c r="O227" s="42"/>
      <c r="P227" s="42"/>
      <c r="Q227" s="42"/>
    </row>
    <row r="228" spans="1:17" s="14" customFormat="1" ht="12.75">
      <c r="A228" s="42"/>
      <c r="C228" s="42"/>
      <c r="D228" s="42"/>
      <c r="E228" s="42"/>
      <c r="F228" s="42"/>
      <c r="G228" s="42"/>
      <c r="H228" s="42"/>
      <c r="I228" s="42"/>
      <c r="J228" s="42"/>
      <c r="K228" s="42"/>
      <c r="L228" s="42"/>
      <c r="M228" s="42"/>
      <c r="N228" s="42"/>
      <c r="O228" s="42"/>
      <c r="P228" s="42"/>
      <c r="Q228" s="42"/>
    </row>
    <row r="229" spans="1:17" s="14" customFormat="1" ht="12.75">
      <c r="A229" s="42"/>
      <c r="C229" s="42"/>
      <c r="D229" s="42"/>
      <c r="E229" s="42"/>
      <c r="F229" s="42"/>
      <c r="G229" s="42"/>
      <c r="H229" s="42"/>
      <c r="I229" s="42"/>
      <c r="J229" s="42"/>
      <c r="K229" s="42"/>
      <c r="L229" s="42"/>
      <c r="M229" s="42"/>
      <c r="N229" s="42"/>
      <c r="O229" s="42"/>
      <c r="P229" s="42"/>
      <c r="Q229" s="42"/>
    </row>
    <row r="230" spans="1:17" s="14" customFormat="1" ht="12.75">
      <c r="A230" s="42"/>
      <c r="C230" s="42"/>
      <c r="D230" s="42"/>
      <c r="E230" s="42"/>
      <c r="F230" s="42"/>
      <c r="G230" s="42"/>
      <c r="H230" s="42"/>
      <c r="I230" s="42"/>
      <c r="J230" s="42"/>
      <c r="K230" s="42"/>
      <c r="L230" s="42"/>
      <c r="M230" s="42"/>
      <c r="N230" s="42"/>
      <c r="O230" s="42"/>
      <c r="P230" s="42"/>
      <c r="Q230" s="42"/>
    </row>
    <row r="231" spans="1:17" s="14" customFormat="1" ht="12.75">
      <c r="A231" s="42"/>
      <c r="C231" s="42"/>
      <c r="D231" s="42"/>
      <c r="E231" s="42"/>
      <c r="F231" s="42"/>
      <c r="G231" s="42"/>
      <c r="H231" s="42"/>
      <c r="I231" s="42"/>
      <c r="J231" s="42"/>
      <c r="K231" s="42"/>
      <c r="L231" s="42"/>
      <c r="M231" s="42"/>
      <c r="N231" s="42"/>
      <c r="O231" s="42"/>
      <c r="P231" s="42"/>
      <c r="Q231" s="42"/>
    </row>
    <row r="232" spans="1:17" s="14" customFormat="1" ht="12.75">
      <c r="A232" s="42"/>
      <c r="C232" s="42"/>
      <c r="D232" s="42"/>
      <c r="E232" s="42"/>
      <c r="F232" s="42"/>
      <c r="G232" s="42"/>
      <c r="H232" s="42"/>
      <c r="I232" s="42"/>
      <c r="J232" s="42"/>
      <c r="K232" s="42"/>
      <c r="L232" s="42"/>
      <c r="M232" s="42"/>
      <c r="N232" s="42"/>
      <c r="O232" s="42"/>
      <c r="P232" s="42"/>
      <c r="Q232" s="42"/>
    </row>
    <row r="233" spans="1:17" s="14" customFormat="1" ht="12.75">
      <c r="A233" s="42"/>
      <c r="C233" s="42"/>
      <c r="D233" s="42"/>
      <c r="E233" s="42"/>
      <c r="F233" s="42"/>
      <c r="G233" s="42"/>
      <c r="H233" s="42"/>
      <c r="I233" s="42"/>
      <c r="J233" s="42"/>
      <c r="K233" s="42"/>
      <c r="L233" s="42"/>
      <c r="M233" s="42"/>
      <c r="N233" s="42"/>
      <c r="O233" s="42"/>
      <c r="P233" s="42"/>
      <c r="Q233" s="42"/>
    </row>
    <row r="234" spans="1:17" s="14" customFormat="1" ht="12.75">
      <c r="A234" s="42"/>
      <c r="C234" s="42"/>
      <c r="D234" s="42"/>
      <c r="E234" s="42"/>
      <c r="F234" s="42"/>
      <c r="G234" s="42"/>
      <c r="H234" s="42"/>
      <c r="I234" s="42"/>
      <c r="J234" s="42"/>
      <c r="K234" s="42"/>
      <c r="L234" s="42"/>
      <c r="M234" s="42"/>
      <c r="N234" s="42"/>
      <c r="O234" s="42"/>
      <c r="P234" s="42"/>
      <c r="Q234" s="42"/>
    </row>
    <row r="235" spans="1:17" s="14" customFormat="1" ht="12.75">
      <c r="A235" s="42"/>
      <c r="C235" s="42"/>
      <c r="D235" s="42"/>
      <c r="E235" s="42"/>
      <c r="F235" s="42"/>
      <c r="G235" s="42"/>
      <c r="H235" s="42"/>
      <c r="I235" s="42"/>
      <c r="J235" s="42"/>
      <c r="K235" s="42"/>
      <c r="L235" s="42"/>
      <c r="M235" s="42"/>
      <c r="N235" s="42"/>
      <c r="O235" s="42"/>
      <c r="P235" s="42"/>
      <c r="Q235" s="42"/>
    </row>
    <row r="236" spans="1:17" s="14" customFormat="1" ht="12.75">
      <c r="A236" s="42"/>
      <c r="C236" s="42"/>
      <c r="D236" s="42"/>
      <c r="E236" s="42"/>
      <c r="F236" s="42"/>
      <c r="G236" s="42"/>
      <c r="H236" s="42"/>
      <c r="I236" s="42"/>
      <c r="J236" s="42"/>
      <c r="K236" s="42"/>
      <c r="L236" s="42"/>
      <c r="M236" s="42"/>
      <c r="N236" s="42"/>
      <c r="O236" s="42"/>
      <c r="P236" s="42"/>
      <c r="Q236" s="42"/>
    </row>
    <row r="237" spans="1:17" s="14" customFormat="1" ht="12.75">
      <c r="A237" s="42"/>
      <c r="C237" s="42"/>
      <c r="D237" s="42"/>
      <c r="E237" s="42"/>
      <c r="F237" s="42"/>
      <c r="G237" s="42"/>
      <c r="H237" s="42"/>
      <c r="I237" s="42"/>
      <c r="J237" s="42"/>
      <c r="K237" s="42"/>
      <c r="L237" s="42"/>
      <c r="M237" s="42"/>
      <c r="N237" s="42"/>
      <c r="O237" s="42"/>
      <c r="P237" s="42"/>
      <c r="Q237" s="42"/>
    </row>
    <row r="238" spans="1:17" s="14" customFormat="1" ht="12.75">
      <c r="A238" s="42"/>
      <c r="C238" s="42"/>
      <c r="D238" s="42"/>
      <c r="E238" s="42"/>
      <c r="F238" s="42"/>
      <c r="G238" s="42"/>
      <c r="H238" s="42"/>
      <c r="I238" s="42"/>
      <c r="J238" s="42"/>
      <c r="K238" s="42"/>
      <c r="L238" s="42"/>
      <c r="M238" s="42"/>
      <c r="N238" s="42"/>
      <c r="O238" s="42"/>
      <c r="P238" s="42"/>
      <c r="Q238" s="42"/>
    </row>
    <row r="239" spans="1:17" s="14" customFormat="1" ht="12.75">
      <c r="A239" s="42"/>
      <c r="C239" s="42"/>
      <c r="D239" s="42"/>
      <c r="E239" s="42"/>
      <c r="F239" s="42"/>
      <c r="G239" s="42"/>
      <c r="H239" s="42"/>
      <c r="I239" s="42"/>
      <c r="J239" s="42"/>
      <c r="K239" s="42"/>
      <c r="L239" s="42"/>
      <c r="M239" s="42"/>
      <c r="N239" s="42"/>
      <c r="O239" s="42"/>
      <c r="P239" s="42"/>
      <c r="Q239" s="42"/>
    </row>
    <row r="240" spans="1:17" s="14" customFormat="1" ht="12.75">
      <c r="A240" s="42"/>
      <c r="C240" s="42"/>
      <c r="D240" s="42"/>
      <c r="E240" s="42"/>
      <c r="F240" s="42"/>
      <c r="G240" s="42"/>
      <c r="H240" s="42"/>
      <c r="I240" s="42"/>
      <c r="J240" s="42"/>
      <c r="K240" s="42"/>
      <c r="L240" s="42"/>
      <c r="M240" s="42"/>
      <c r="N240" s="42"/>
      <c r="O240" s="42"/>
      <c r="P240" s="42"/>
      <c r="Q240" s="42"/>
    </row>
    <row r="241" spans="1:17" s="14" customFormat="1" ht="12.75">
      <c r="A241" s="42"/>
      <c r="C241" s="42"/>
      <c r="D241" s="42"/>
      <c r="E241" s="42"/>
      <c r="F241" s="42"/>
      <c r="G241" s="42"/>
      <c r="H241" s="42"/>
      <c r="I241" s="42"/>
      <c r="J241" s="42"/>
      <c r="K241" s="42"/>
      <c r="L241" s="42"/>
      <c r="M241" s="42"/>
      <c r="N241" s="42"/>
      <c r="O241" s="42"/>
      <c r="P241" s="42"/>
      <c r="Q241" s="42"/>
    </row>
    <row r="242" spans="1:17" s="14" customFormat="1" ht="12.75">
      <c r="A242" s="42"/>
      <c r="C242" s="42"/>
      <c r="D242" s="42"/>
      <c r="E242" s="42"/>
      <c r="F242" s="42"/>
      <c r="G242" s="42"/>
      <c r="H242" s="42"/>
      <c r="I242" s="42"/>
      <c r="J242" s="42"/>
      <c r="K242" s="42"/>
      <c r="L242" s="42"/>
      <c r="M242" s="42"/>
      <c r="N242" s="42"/>
      <c r="O242" s="42"/>
      <c r="P242" s="42"/>
      <c r="Q242" s="42"/>
    </row>
    <row r="243" spans="1:17" s="14" customFormat="1" ht="12.75">
      <c r="A243" s="42"/>
      <c r="C243" s="42"/>
      <c r="D243" s="42"/>
      <c r="E243" s="42"/>
      <c r="F243" s="42"/>
      <c r="G243" s="42"/>
      <c r="H243" s="42"/>
      <c r="I243" s="42"/>
      <c r="J243" s="42"/>
      <c r="K243" s="42"/>
      <c r="L243" s="42"/>
      <c r="M243" s="42"/>
      <c r="N243" s="42"/>
      <c r="O243" s="42"/>
      <c r="P243" s="42"/>
      <c r="Q243" s="42"/>
    </row>
    <row r="244" spans="1:17" s="14" customFormat="1" ht="12.75">
      <c r="A244" s="42"/>
      <c r="C244" s="42"/>
      <c r="D244" s="42"/>
      <c r="E244" s="42"/>
      <c r="F244" s="42"/>
      <c r="G244" s="42"/>
      <c r="H244" s="42"/>
      <c r="I244" s="42"/>
      <c r="J244" s="42"/>
      <c r="K244" s="42"/>
      <c r="L244" s="42"/>
      <c r="M244" s="42"/>
      <c r="N244" s="42"/>
      <c r="O244" s="42"/>
      <c r="P244" s="42"/>
      <c r="Q244" s="42"/>
    </row>
    <row r="245" spans="1:17" s="14" customFormat="1" ht="12.75">
      <c r="A245" s="42"/>
      <c r="C245" s="42"/>
      <c r="D245" s="42"/>
      <c r="E245" s="42"/>
      <c r="F245" s="42"/>
      <c r="G245" s="42"/>
      <c r="H245" s="42"/>
      <c r="I245" s="42"/>
      <c r="J245" s="42"/>
      <c r="K245" s="42"/>
      <c r="L245" s="42"/>
      <c r="M245" s="42"/>
      <c r="N245" s="42"/>
      <c r="O245" s="42"/>
      <c r="P245" s="42"/>
      <c r="Q245" s="42"/>
    </row>
    <row r="246" spans="1:17" s="14" customFormat="1" ht="12.75">
      <c r="A246" s="42"/>
      <c r="C246" s="42"/>
      <c r="D246" s="42"/>
      <c r="E246" s="42"/>
      <c r="F246" s="42"/>
      <c r="G246" s="42"/>
      <c r="H246" s="42"/>
      <c r="I246" s="42"/>
      <c r="J246" s="42"/>
      <c r="K246" s="42"/>
      <c r="L246" s="42"/>
      <c r="M246" s="42"/>
      <c r="N246" s="42"/>
      <c r="O246" s="42"/>
      <c r="P246" s="42"/>
      <c r="Q246" s="42"/>
    </row>
    <row r="247" spans="1:17" s="14" customFormat="1" ht="12.75">
      <c r="A247" s="42"/>
      <c r="C247" s="42"/>
      <c r="D247" s="42"/>
      <c r="E247" s="42"/>
      <c r="F247" s="42"/>
      <c r="G247" s="42"/>
      <c r="H247" s="42"/>
      <c r="I247" s="42"/>
      <c r="J247" s="42"/>
      <c r="K247" s="42"/>
      <c r="L247" s="42"/>
      <c r="M247" s="42"/>
      <c r="N247" s="42"/>
      <c r="O247" s="42"/>
      <c r="P247" s="42"/>
      <c r="Q247" s="42"/>
    </row>
    <row r="248" spans="1:17" s="14" customFormat="1" ht="12.75">
      <c r="A248" s="42"/>
      <c r="C248" s="42"/>
      <c r="D248" s="42"/>
      <c r="E248" s="42"/>
      <c r="F248" s="42"/>
      <c r="G248" s="42"/>
      <c r="H248" s="42"/>
      <c r="I248" s="42"/>
      <c r="J248" s="42"/>
      <c r="K248" s="42"/>
      <c r="L248" s="42"/>
      <c r="M248" s="42"/>
      <c r="N248" s="42"/>
      <c r="O248" s="42"/>
      <c r="P248" s="42"/>
      <c r="Q248" s="42"/>
    </row>
    <row r="249" spans="1:17" s="14" customFormat="1" ht="12.75">
      <c r="A249" s="42"/>
      <c r="C249" s="42"/>
      <c r="D249" s="42"/>
      <c r="E249" s="42"/>
      <c r="F249" s="42"/>
      <c r="G249" s="42"/>
      <c r="H249" s="42"/>
      <c r="I249" s="42"/>
      <c r="J249" s="42"/>
      <c r="K249" s="42"/>
      <c r="L249" s="42"/>
      <c r="M249" s="42"/>
      <c r="N249" s="42"/>
      <c r="O249" s="42"/>
      <c r="P249" s="42"/>
      <c r="Q249" s="42"/>
    </row>
    <row r="250" spans="1:17" s="14" customFormat="1" ht="12.75">
      <c r="A250" s="42"/>
      <c r="C250" s="42"/>
      <c r="D250" s="42"/>
      <c r="E250" s="42"/>
      <c r="F250" s="42"/>
      <c r="G250" s="42"/>
      <c r="H250" s="42"/>
      <c r="I250" s="42"/>
      <c r="J250" s="42"/>
      <c r="K250" s="42"/>
      <c r="L250" s="42"/>
      <c r="M250" s="42"/>
      <c r="N250" s="42"/>
      <c r="O250" s="42"/>
      <c r="P250" s="42"/>
      <c r="Q250" s="42"/>
    </row>
    <row r="251" spans="1:17" s="14" customFormat="1" ht="12.75">
      <c r="A251" s="42"/>
      <c r="C251" s="42"/>
      <c r="D251" s="42"/>
      <c r="E251" s="42"/>
      <c r="F251" s="42"/>
      <c r="G251" s="42"/>
      <c r="H251" s="42"/>
      <c r="I251" s="42"/>
      <c r="J251" s="42"/>
      <c r="K251" s="42"/>
      <c r="L251" s="42"/>
      <c r="M251" s="42"/>
      <c r="N251" s="42"/>
      <c r="O251" s="42"/>
      <c r="P251" s="42"/>
      <c r="Q251" s="42"/>
    </row>
    <row r="252" spans="1:17" s="14" customFormat="1" ht="12.75">
      <c r="A252" s="42"/>
      <c r="C252" s="42"/>
      <c r="D252" s="42"/>
      <c r="E252" s="42"/>
      <c r="F252" s="42"/>
      <c r="G252" s="42"/>
      <c r="H252" s="42"/>
      <c r="I252" s="42"/>
      <c r="J252" s="42"/>
      <c r="K252" s="42"/>
      <c r="L252" s="42"/>
      <c r="M252" s="42"/>
      <c r="N252" s="42"/>
      <c r="O252" s="42"/>
      <c r="P252" s="42"/>
      <c r="Q252" s="42"/>
    </row>
    <row r="253" spans="1:17" s="14" customFormat="1" ht="12.75">
      <c r="A253" s="42"/>
      <c r="C253" s="42"/>
      <c r="D253" s="42"/>
      <c r="E253" s="42"/>
      <c r="F253" s="42"/>
      <c r="G253" s="42"/>
      <c r="H253" s="42"/>
      <c r="I253" s="42"/>
      <c r="J253" s="42"/>
      <c r="K253" s="42"/>
      <c r="L253" s="42"/>
      <c r="M253" s="42"/>
      <c r="N253" s="42"/>
      <c r="O253" s="42"/>
      <c r="P253" s="42"/>
      <c r="Q253" s="42"/>
    </row>
    <row r="254" spans="1:17" s="14" customFormat="1" ht="12.75">
      <c r="A254" s="42"/>
      <c r="C254" s="42"/>
      <c r="D254" s="42"/>
      <c r="E254" s="42"/>
      <c r="F254" s="42"/>
      <c r="G254" s="42"/>
      <c r="H254" s="42"/>
      <c r="I254" s="42"/>
      <c r="J254" s="42"/>
      <c r="K254" s="42"/>
      <c r="L254" s="42"/>
      <c r="M254" s="42"/>
      <c r="N254" s="42"/>
      <c r="O254" s="42"/>
      <c r="P254" s="42"/>
      <c r="Q254" s="42"/>
    </row>
    <row r="255" spans="1:17" s="14" customFormat="1" ht="12.75">
      <c r="A255" s="42"/>
      <c r="C255" s="42"/>
      <c r="D255" s="42"/>
      <c r="E255" s="42"/>
      <c r="F255" s="42"/>
      <c r="G255" s="42"/>
      <c r="H255" s="42"/>
      <c r="I255" s="42"/>
      <c r="J255" s="42"/>
      <c r="K255" s="42"/>
      <c r="L255" s="42"/>
      <c r="M255" s="42"/>
      <c r="N255" s="42"/>
      <c r="O255" s="42"/>
      <c r="P255" s="42"/>
      <c r="Q255" s="42"/>
    </row>
    <row r="256" spans="1:17" s="14" customFormat="1" ht="12.75">
      <c r="A256" s="42"/>
      <c r="C256" s="42"/>
      <c r="D256" s="42"/>
      <c r="E256" s="42"/>
      <c r="F256" s="42"/>
      <c r="G256" s="42"/>
      <c r="H256" s="42"/>
      <c r="I256" s="42"/>
      <c r="J256" s="42"/>
      <c r="K256" s="42"/>
      <c r="L256" s="42"/>
      <c r="M256" s="42"/>
      <c r="N256" s="42"/>
      <c r="O256" s="42"/>
      <c r="P256" s="42"/>
      <c r="Q256" s="42"/>
    </row>
    <row r="257" spans="1:17" s="14" customFormat="1" ht="12.75">
      <c r="A257" s="42"/>
      <c r="C257" s="42"/>
      <c r="D257" s="42"/>
      <c r="E257" s="42"/>
      <c r="F257" s="42"/>
      <c r="G257" s="42"/>
      <c r="H257" s="42"/>
      <c r="I257" s="42"/>
      <c r="J257" s="42"/>
      <c r="K257" s="42"/>
      <c r="L257" s="42"/>
      <c r="M257" s="42"/>
      <c r="N257" s="42"/>
      <c r="O257" s="42"/>
      <c r="P257" s="42"/>
      <c r="Q257" s="42"/>
    </row>
    <row r="258" spans="1:17" s="14" customFormat="1" ht="12.75">
      <c r="A258" s="42"/>
      <c r="C258" s="42"/>
      <c r="D258" s="42"/>
      <c r="E258" s="42"/>
      <c r="F258" s="42"/>
      <c r="G258" s="42"/>
      <c r="H258" s="42"/>
      <c r="I258" s="42"/>
      <c r="J258" s="42"/>
      <c r="K258" s="42"/>
      <c r="L258" s="42"/>
      <c r="M258" s="42"/>
      <c r="N258" s="42"/>
      <c r="O258" s="42"/>
      <c r="P258" s="42"/>
      <c r="Q258" s="42"/>
    </row>
    <row r="259" spans="1:17" s="14" customFormat="1" ht="12.75">
      <c r="A259" s="42"/>
      <c r="C259" s="42"/>
      <c r="D259" s="42"/>
      <c r="E259" s="42"/>
      <c r="F259" s="42"/>
      <c r="G259" s="42"/>
      <c r="H259" s="42"/>
      <c r="I259" s="42"/>
      <c r="J259" s="42"/>
      <c r="K259" s="42"/>
      <c r="L259" s="42"/>
      <c r="M259" s="42"/>
      <c r="N259" s="42"/>
      <c r="O259" s="42"/>
      <c r="P259" s="42"/>
      <c r="Q259" s="42"/>
    </row>
    <row r="260" spans="1:17" s="14" customFormat="1" ht="12.75">
      <c r="A260" s="42"/>
      <c r="C260" s="42"/>
      <c r="D260" s="42"/>
      <c r="E260" s="42"/>
      <c r="F260" s="42"/>
      <c r="G260" s="42"/>
      <c r="H260" s="42"/>
      <c r="I260" s="42"/>
      <c r="J260" s="42"/>
      <c r="K260" s="42"/>
      <c r="L260" s="42"/>
      <c r="M260" s="42"/>
      <c r="N260" s="42"/>
      <c r="O260" s="42"/>
      <c r="P260" s="42"/>
      <c r="Q260" s="42"/>
    </row>
    <row r="261" spans="1:17" s="14" customFormat="1" ht="12.75">
      <c r="A261" s="42"/>
      <c r="C261" s="42"/>
      <c r="D261" s="42"/>
      <c r="E261" s="42"/>
      <c r="F261" s="42"/>
      <c r="G261" s="42"/>
      <c r="H261" s="42"/>
      <c r="I261" s="42"/>
      <c r="J261" s="42"/>
      <c r="K261" s="42"/>
      <c r="L261" s="42"/>
      <c r="M261" s="42"/>
      <c r="N261" s="42"/>
      <c r="O261" s="42"/>
      <c r="P261" s="42"/>
      <c r="Q261" s="42"/>
    </row>
    <row r="262" spans="1:17" s="14" customFormat="1" ht="12.75">
      <c r="A262" s="42"/>
      <c r="C262" s="42"/>
      <c r="D262" s="42"/>
      <c r="E262" s="42"/>
      <c r="F262" s="42"/>
      <c r="G262" s="42"/>
      <c r="H262" s="42"/>
      <c r="I262" s="42"/>
      <c r="J262" s="42"/>
      <c r="K262" s="42"/>
      <c r="L262" s="42"/>
      <c r="M262" s="42"/>
      <c r="N262" s="42"/>
      <c r="O262" s="42"/>
      <c r="P262" s="42"/>
      <c r="Q262" s="42"/>
    </row>
    <row r="263" spans="1:17" s="14" customFormat="1" ht="12.75">
      <c r="A263" s="42"/>
      <c r="C263" s="42"/>
      <c r="D263" s="42"/>
      <c r="E263" s="42"/>
      <c r="F263" s="42"/>
      <c r="G263" s="42"/>
      <c r="H263" s="42"/>
      <c r="I263" s="42"/>
      <c r="J263" s="42"/>
      <c r="K263" s="42"/>
      <c r="L263" s="42"/>
      <c r="M263" s="42"/>
      <c r="N263" s="42"/>
      <c r="O263" s="42"/>
      <c r="P263" s="42"/>
      <c r="Q263" s="42"/>
    </row>
    <row r="264" spans="1:17" s="14" customFormat="1" ht="12.75">
      <c r="A264" s="42"/>
      <c r="C264" s="42"/>
      <c r="D264" s="42"/>
      <c r="E264" s="42"/>
      <c r="F264" s="42"/>
      <c r="G264" s="42"/>
      <c r="H264" s="42"/>
      <c r="I264" s="42"/>
      <c r="J264" s="42"/>
      <c r="K264" s="42"/>
      <c r="L264" s="42"/>
      <c r="M264" s="42"/>
      <c r="N264" s="42"/>
      <c r="O264" s="42"/>
      <c r="P264" s="42"/>
      <c r="Q264" s="42"/>
    </row>
    <row r="265" spans="1:17" s="14" customFormat="1" ht="12.75">
      <c r="A265" s="42"/>
      <c r="C265" s="42"/>
      <c r="D265" s="42"/>
      <c r="E265" s="42"/>
      <c r="F265" s="42"/>
      <c r="G265" s="42"/>
      <c r="H265" s="42"/>
      <c r="I265" s="42"/>
      <c r="J265" s="42"/>
      <c r="K265" s="42"/>
      <c r="L265" s="42"/>
      <c r="M265" s="42"/>
      <c r="N265" s="42"/>
      <c r="O265" s="42"/>
      <c r="P265" s="42"/>
      <c r="Q265" s="42"/>
    </row>
    <row r="266" spans="1:17" s="14" customFormat="1" ht="12.75">
      <c r="A266" s="42"/>
      <c r="C266" s="42"/>
      <c r="D266" s="42"/>
      <c r="E266" s="42"/>
      <c r="F266" s="42"/>
      <c r="G266" s="42"/>
      <c r="H266" s="42"/>
      <c r="I266" s="42"/>
      <c r="J266" s="42"/>
      <c r="K266" s="42"/>
      <c r="L266" s="42"/>
      <c r="M266" s="42"/>
      <c r="N266" s="42"/>
      <c r="O266" s="42"/>
      <c r="P266" s="42"/>
      <c r="Q266" s="42"/>
    </row>
    <row r="267" spans="1:17" s="14" customFormat="1" ht="12.75">
      <c r="A267" s="42"/>
      <c r="C267" s="42"/>
      <c r="D267" s="42"/>
      <c r="E267" s="42"/>
      <c r="F267" s="42"/>
      <c r="G267" s="42"/>
      <c r="H267" s="42"/>
      <c r="I267" s="42"/>
      <c r="J267" s="42"/>
      <c r="K267" s="42"/>
      <c r="L267" s="42"/>
      <c r="M267" s="42"/>
      <c r="N267" s="42"/>
      <c r="O267" s="42"/>
      <c r="P267" s="42"/>
      <c r="Q267" s="42"/>
    </row>
    <row r="268" spans="1:17" s="14" customFormat="1" ht="12.75">
      <c r="A268" s="42"/>
      <c r="C268" s="42"/>
      <c r="D268" s="42"/>
      <c r="E268" s="42"/>
      <c r="F268" s="42"/>
      <c r="G268" s="42"/>
      <c r="H268" s="42"/>
      <c r="I268" s="42"/>
      <c r="J268" s="42"/>
      <c r="K268" s="42"/>
      <c r="L268" s="42"/>
      <c r="M268" s="42"/>
      <c r="N268" s="42"/>
      <c r="O268" s="42"/>
      <c r="P268" s="42"/>
      <c r="Q268" s="42"/>
    </row>
    <row r="269" spans="1:17" s="14" customFormat="1" ht="12.75">
      <c r="A269" s="42"/>
      <c r="C269" s="42"/>
      <c r="D269" s="42"/>
      <c r="E269" s="42"/>
      <c r="F269" s="42"/>
      <c r="G269" s="42"/>
      <c r="H269" s="42"/>
      <c r="I269" s="42"/>
      <c r="J269" s="42"/>
      <c r="K269" s="42"/>
      <c r="L269" s="42"/>
      <c r="M269" s="42"/>
      <c r="N269" s="42"/>
      <c r="O269" s="42"/>
      <c r="P269" s="42"/>
      <c r="Q269" s="42"/>
    </row>
    <row r="270" spans="1:17" s="14" customFormat="1" ht="12.75">
      <c r="A270" s="42"/>
      <c r="C270" s="42"/>
      <c r="D270" s="42"/>
      <c r="E270" s="42"/>
      <c r="F270" s="42"/>
      <c r="G270" s="42"/>
      <c r="H270" s="42"/>
      <c r="I270" s="42"/>
      <c r="J270" s="42"/>
      <c r="K270" s="42"/>
      <c r="L270" s="42"/>
      <c r="M270" s="42"/>
      <c r="N270" s="42"/>
      <c r="O270" s="42"/>
      <c r="P270" s="42"/>
      <c r="Q270" s="42"/>
    </row>
    <row r="271" spans="1:17" s="14" customFormat="1" ht="12.75">
      <c r="A271" s="42"/>
      <c r="C271" s="42"/>
      <c r="D271" s="42"/>
      <c r="E271" s="42"/>
      <c r="F271" s="42"/>
      <c r="G271" s="42"/>
      <c r="H271" s="42"/>
      <c r="I271" s="42"/>
      <c r="J271" s="42"/>
      <c r="K271" s="42"/>
      <c r="L271" s="42"/>
      <c r="M271" s="42"/>
      <c r="N271" s="42"/>
      <c r="O271" s="42"/>
      <c r="P271" s="42"/>
      <c r="Q271" s="42"/>
    </row>
    <row r="272" spans="1:17" s="14" customFormat="1" ht="12.75">
      <c r="A272" s="42"/>
      <c r="C272" s="42"/>
      <c r="D272" s="42"/>
      <c r="E272" s="42"/>
      <c r="F272" s="42"/>
      <c r="G272" s="42"/>
      <c r="H272" s="42"/>
      <c r="I272" s="42"/>
      <c r="J272" s="42"/>
      <c r="K272" s="42"/>
      <c r="L272" s="42"/>
      <c r="M272" s="42"/>
      <c r="N272" s="42"/>
      <c r="O272" s="42"/>
      <c r="P272" s="42"/>
      <c r="Q272" s="42"/>
    </row>
    <row r="273" spans="1:17" s="14" customFormat="1" ht="12.75">
      <c r="A273" s="42"/>
      <c r="C273" s="42"/>
      <c r="D273" s="42"/>
      <c r="E273" s="42"/>
      <c r="F273" s="42"/>
      <c r="G273" s="42"/>
      <c r="H273" s="42"/>
      <c r="I273" s="42"/>
      <c r="J273" s="42"/>
      <c r="K273" s="42"/>
      <c r="L273" s="42"/>
      <c r="M273" s="42"/>
      <c r="N273" s="42"/>
      <c r="O273" s="42"/>
      <c r="P273" s="42"/>
      <c r="Q273" s="42"/>
    </row>
    <row r="274" spans="1:17" s="14" customFormat="1" ht="12.75">
      <c r="A274" s="42"/>
      <c r="C274" s="42"/>
      <c r="D274" s="42"/>
      <c r="E274" s="42"/>
      <c r="F274" s="42"/>
      <c r="G274" s="42"/>
      <c r="H274" s="42"/>
      <c r="I274" s="42"/>
      <c r="J274" s="42"/>
      <c r="K274" s="42"/>
      <c r="L274" s="42"/>
      <c r="M274" s="42"/>
      <c r="N274" s="42"/>
      <c r="O274" s="42"/>
      <c r="P274" s="42"/>
      <c r="Q274" s="42"/>
    </row>
    <row r="275" spans="1:17" s="14" customFormat="1" ht="12.75">
      <c r="A275" s="42"/>
      <c r="C275" s="42"/>
      <c r="D275" s="42"/>
      <c r="E275" s="42"/>
      <c r="F275" s="42"/>
      <c r="G275" s="42"/>
      <c r="H275" s="42"/>
      <c r="I275" s="42"/>
      <c r="J275" s="42"/>
      <c r="K275" s="42"/>
      <c r="L275" s="42"/>
      <c r="M275" s="42"/>
      <c r="N275" s="42"/>
      <c r="O275" s="42"/>
      <c r="P275" s="42"/>
      <c r="Q275" s="42"/>
    </row>
    <row r="276" spans="1:17" s="14" customFormat="1" ht="12.75">
      <c r="A276" s="42"/>
      <c r="C276" s="42"/>
      <c r="D276" s="42"/>
      <c r="E276" s="42"/>
      <c r="F276" s="42"/>
      <c r="G276" s="42"/>
      <c r="H276" s="42"/>
      <c r="I276" s="42"/>
      <c r="J276" s="42"/>
      <c r="K276" s="42"/>
      <c r="L276" s="42"/>
      <c r="M276" s="42"/>
      <c r="N276" s="42"/>
      <c r="O276" s="42"/>
      <c r="P276" s="42"/>
      <c r="Q276" s="42"/>
    </row>
    <row r="277" spans="1:17" s="14" customFormat="1" ht="12.75">
      <c r="A277" s="42"/>
      <c r="C277" s="42"/>
      <c r="D277" s="42"/>
      <c r="E277" s="42"/>
      <c r="F277" s="42"/>
      <c r="G277" s="42"/>
      <c r="H277" s="42"/>
      <c r="I277" s="42"/>
      <c r="J277" s="42"/>
      <c r="K277" s="42"/>
      <c r="L277" s="42"/>
      <c r="M277" s="42"/>
      <c r="N277" s="42"/>
      <c r="O277" s="42"/>
      <c r="P277" s="42"/>
      <c r="Q277" s="42"/>
    </row>
    <row r="278" spans="1:17" s="14" customFormat="1" ht="12.75">
      <c r="A278" s="42"/>
      <c r="C278" s="42"/>
      <c r="D278" s="42"/>
      <c r="E278" s="42"/>
      <c r="F278" s="42"/>
      <c r="G278" s="42"/>
      <c r="H278" s="42"/>
      <c r="I278" s="42"/>
      <c r="J278" s="42"/>
      <c r="K278" s="42"/>
      <c r="L278" s="42"/>
      <c r="M278" s="42"/>
      <c r="N278" s="42"/>
      <c r="O278" s="42"/>
      <c r="P278" s="42"/>
      <c r="Q278" s="42"/>
    </row>
    <row r="279" spans="1:17" s="14" customFormat="1" ht="12.75">
      <c r="A279" s="42"/>
      <c r="C279" s="42"/>
      <c r="D279" s="42"/>
      <c r="E279" s="42"/>
      <c r="F279" s="42"/>
      <c r="G279" s="42"/>
      <c r="H279" s="42"/>
      <c r="I279" s="42"/>
      <c r="J279" s="42"/>
      <c r="K279" s="42"/>
      <c r="L279" s="42"/>
      <c r="M279" s="42"/>
      <c r="N279" s="42"/>
      <c r="O279" s="42"/>
      <c r="P279" s="42"/>
      <c r="Q279" s="42"/>
    </row>
    <row r="280" spans="1:17" s="14" customFormat="1" ht="12.75">
      <c r="A280" s="42"/>
      <c r="C280" s="42"/>
      <c r="D280" s="42"/>
      <c r="E280" s="42"/>
      <c r="F280" s="42"/>
      <c r="G280" s="42"/>
      <c r="H280" s="42"/>
      <c r="I280" s="42"/>
      <c r="J280" s="42"/>
      <c r="K280" s="42"/>
      <c r="L280" s="42"/>
      <c r="M280" s="42"/>
      <c r="N280" s="42"/>
      <c r="O280" s="42"/>
      <c r="P280" s="42"/>
      <c r="Q280" s="42"/>
    </row>
    <row r="281" spans="1:17" s="14" customFormat="1" ht="12.75">
      <c r="A281" s="42"/>
      <c r="C281" s="42"/>
      <c r="D281" s="42"/>
      <c r="E281" s="42"/>
      <c r="F281" s="42"/>
      <c r="G281" s="42"/>
      <c r="H281" s="42"/>
      <c r="I281" s="42"/>
      <c r="J281" s="42"/>
      <c r="K281" s="42"/>
      <c r="L281" s="42"/>
      <c r="M281" s="42"/>
      <c r="N281" s="42"/>
      <c r="O281" s="42"/>
      <c r="P281" s="42"/>
      <c r="Q281" s="42"/>
    </row>
    <row r="282" spans="1:17" s="14" customFormat="1" ht="12.75">
      <c r="A282" s="42"/>
      <c r="C282" s="42"/>
      <c r="D282" s="42"/>
      <c r="E282" s="42"/>
      <c r="F282" s="42"/>
      <c r="G282" s="42"/>
      <c r="H282" s="42"/>
      <c r="I282" s="42"/>
      <c r="J282" s="42"/>
      <c r="K282" s="42"/>
      <c r="L282" s="42"/>
      <c r="M282" s="42"/>
      <c r="N282" s="42"/>
      <c r="O282" s="42"/>
      <c r="P282" s="42"/>
      <c r="Q282" s="42"/>
    </row>
    <row r="283" spans="1:17" s="14" customFormat="1" ht="12.75">
      <c r="A283" s="42"/>
      <c r="C283" s="42"/>
      <c r="D283" s="42"/>
      <c r="E283" s="42"/>
      <c r="F283" s="42"/>
      <c r="G283" s="42"/>
      <c r="H283" s="42"/>
      <c r="I283" s="42"/>
      <c r="J283" s="42"/>
      <c r="K283" s="42"/>
      <c r="L283" s="42"/>
      <c r="M283" s="42"/>
      <c r="N283" s="42"/>
      <c r="O283" s="42"/>
      <c r="P283" s="42"/>
      <c r="Q283" s="42"/>
    </row>
    <row r="284" spans="1:17" s="14" customFormat="1" ht="12.75">
      <c r="A284" s="42"/>
      <c r="C284" s="42"/>
      <c r="D284" s="42"/>
      <c r="E284" s="42"/>
      <c r="F284" s="42"/>
      <c r="G284" s="42"/>
      <c r="H284" s="42"/>
      <c r="I284" s="42"/>
      <c r="J284" s="42"/>
      <c r="K284" s="42"/>
      <c r="L284" s="42"/>
      <c r="M284" s="42"/>
      <c r="N284" s="42"/>
      <c r="O284" s="42"/>
      <c r="P284" s="42"/>
      <c r="Q284" s="42"/>
    </row>
    <row r="285" spans="1:17" s="14" customFormat="1" ht="12.75">
      <c r="A285" s="42"/>
      <c r="C285" s="42"/>
      <c r="D285" s="42"/>
      <c r="E285" s="42"/>
      <c r="F285" s="42"/>
      <c r="G285" s="42"/>
      <c r="H285" s="42"/>
      <c r="I285" s="42"/>
      <c r="J285" s="42"/>
      <c r="K285" s="42"/>
      <c r="L285" s="42"/>
      <c r="M285" s="42"/>
      <c r="N285" s="42"/>
      <c r="O285" s="42"/>
      <c r="P285" s="42"/>
      <c r="Q285" s="42"/>
    </row>
    <row r="286" spans="1:17" s="14" customFormat="1" ht="12.75">
      <c r="A286" s="42"/>
      <c r="C286" s="42"/>
      <c r="D286" s="42"/>
      <c r="E286" s="42"/>
      <c r="F286" s="42"/>
      <c r="G286" s="42"/>
      <c r="H286" s="42"/>
      <c r="I286" s="42"/>
      <c r="J286" s="42"/>
      <c r="K286" s="42"/>
      <c r="L286" s="42"/>
      <c r="M286" s="42"/>
      <c r="N286" s="42"/>
      <c r="O286" s="42"/>
      <c r="P286" s="42"/>
      <c r="Q286" s="42"/>
    </row>
    <row r="287" spans="1:17" s="14" customFormat="1" ht="12.75">
      <c r="A287" s="42"/>
      <c r="C287" s="42"/>
      <c r="D287" s="42"/>
      <c r="E287" s="42"/>
      <c r="F287" s="42"/>
      <c r="G287" s="42"/>
      <c r="H287" s="42"/>
      <c r="I287" s="42"/>
      <c r="J287" s="42"/>
      <c r="K287" s="42"/>
      <c r="L287" s="42"/>
      <c r="M287" s="42"/>
      <c r="N287" s="42"/>
      <c r="O287" s="42"/>
      <c r="P287" s="42"/>
      <c r="Q287" s="42"/>
    </row>
    <row r="288" spans="1:17" s="14" customFormat="1" ht="12.75">
      <c r="A288" s="42"/>
      <c r="C288" s="42"/>
      <c r="D288" s="42"/>
      <c r="E288" s="42"/>
      <c r="F288" s="42"/>
      <c r="G288" s="42"/>
      <c r="H288" s="42"/>
      <c r="I288" s="42"/>
      <c r="J288" s="42"/>
      <c r="K288" s="42"/>
      <c r="L288" s="42"/>
      <c r="M288" s="42"/>
      <c r="N288" s="42"/>
      <c r="O288" s="42"/>
      <c r="P288" s="42"/>
      <c r="Q288" s="42"/>
    </row>
    <row r="289" spans="1:17" s="14" customFormat="1" ht="12.75">
      <c r="A289" s="42"/>
      <c r="C289" s="42"/>
      <c r="D289" s="42"/>
      <c r="E289" s="42"/>
      <c r="F289" s="42"/>
      <c r="G289" s="42"/>
      <c r="H289" s="42"/>
      <c r="I289" s="42"/>
      <c r="J289" s="42"/>
      <c r="K289" s="42"/>
      <c r="L289" s="42"/>
      <c r="M289" s="42"/>
      <c r="N289" s="42"/>
      <c r="O289" s="42"/>
      <c r="P289" s="42"/>
      <c r="Q289" s="42"/>
    </row>
    <row r="290" spans="1:17" s="14" customFormat="1" ht="12.75">
      <c r="A290" s="42"/>
      <c r="C290" s="42"/>
      <c r="D290" s="42"/>
      <c r="E290" s="42"/>
      <c r="F290" s="42"/>
      <c r="G290" s="42"/>
      <c r="H290" s="42"/>
      <c r="I290" s="42"/>
      <c r="J290" s="42"/>
      <c r="K290" s="42"/>
      <c r="L290" s="42"/>
      <c r="M290" s="42"/>
      <c r="N290" s="42"/>
      <c r="O290" s="42"/>
      <c r="P290" s="42"/>
      <c r="Q290" s="42"/>
    </row>
    <row r="291" spans="1:17" s="14" customFormat="1" ht="12.75">
      <c r="A291" s="42"/>
      <c r="C291" s="42"/>
      <c r="D291" s="42"/>
      <c r="E291" s="42"/>
      <c r="F291" s="42"/>
      <c r="G291" s="42"/>
      <c r="H291" s="42"/>
      <c r="I291" s="42"/>
      <c r="J291" s="42"/>
      <c r="K291" s="42"/>
      <c r="L291" s="42"/>
      <c r="M291" s="42"/>
      <c r="N291" s="42"/>
      <c r="O291" s="42"/>
      <c r="P291" s="42"/>
      <c r="Q291" s="42"/>
    </row>
    <row r="292" spans="1:17" s="14" customFormat="1" ht="12.75">
      <c r="A292" s="42"/>
      <c r="C292" s="42"/>
      <c r="D292" s="42"/>
      <c r="E292" s="42"/>
      <c r="F292" s="42"/>
      <c r="G292" s="42"/>
      <c r="H292" s="42"/>
      <c r="I292" s="42"/>
      <c r="J292" s="42"/>
      <c r="K292" s="42"/>
      <c r="L292" s="42"/>
      <c r="M292" s="42"/>
      <c r="N292" s="42"/>
      <c r="O292" s="42"/>
      <c r="P292" s="42"/>
      <c r="Q292" s="42"/>
    </row>
    <row r="293" spans="1:17" s="14" customFormat="1" ht="12.75">
      <c r="A293" s="42"/>
      <c r="C293" s="42"/>
      <c r="D293" s="42"/>
      <c r="E293" s="42"/>
      <c r="F293" s="42"/>
      <c r="G293" s="42"/>
      <c r="H293" s="42"/>
      <c r="I293" s="42"/>
      <c r="J293" s="42"/>
      <c r="K293" s="42"/>
      <c r="L293" s="42"/>
      <c r="M293" s="42"/>
      <c r="N293" s="42"/>
      <c r="O293" s="42"/>
      <c r="P293" s="42"/>
      <c r="Q293" s="42"/>
    </row>
    <row r="294" spans="1:17" s="14" customFormat="1" ht="12.75">
      <c r="A294" s="42"/>
      <c r="C294" s="42"/>
      <c r="D294" s="42"/>
      <c r="E294" s="42"/>
      <c r="F294" s="42"/>
      <c r="G294" s="42"/>
      <c r="H294" s="42"/>
      <c r="I294" s="42"/>
      <c r="J294" s="42"/>
      <c r="K294" s="42"/>
      <c r="L294" s="42"/>
      <c r="M294" s="42"/>
      <c r="N294" s="42"/>
      <c r="O294" s="42"/>
      <c r="P294" s="42"/>
      <c r="Q294" s="42"/>
    </row>
    <row r="295" spans="1:17" s="14" customFormat="1" ht="12.75">
      <c r="A295" s="42"/>
      <c r="C295" s="42"/>
      <c r="D295" s="42"/>
      <c r="E295" s="42"/>
      <c r="F295" s="42"/>
      <c r="G295" s="42"/>
      <c r="H295" s="42"/>
      <c r="I295" s="42"/>
      <c r="J295" s="42"/>
      <c r="K295" s="42"/>
      <c r="L295" s="42"/>
      <c r="M295" s="42"/>
      <c r="N295" s="42"/>
      <c r="O295" s="42"/>
      <c r="P295" s="42"/>
      <c r="Q295" s="42"/>
    </row>
    <row r="296" spans="1:17" s="14" customFormat="1" ht="12.75">
      <c r="A296" s="42"/>
      <c r="C296" s="42"/>
      <c r="D296" s="42"/>
      <c r="E296" s="42"/>
      <c r="F296" s="42"/>
      <c r="G296" s="42"/>
      <c r="H296" s="42"/>
      <c r="I296" s="42"/>
      <c r="J296" s="42"/>
      <c r="K296" s="42"/>
      <c r="L296" s="42"/>
      <c r="M296" s="42"/>
      <c r="N296" s="42"/>
      <c r="O296" s="42"/>
      <c r="P296" s="42"/>
      <c r="Q296" s="42"/>
    </row>
    <row r="297" spans="1:17" s="14" customFormat="1" ht="12.75">
      <c r="A297" s="42"/>
      <c r="C297" s="42"/>
      <c r="D297" s="42"/>
      <c r="E297" s="42"/>
      <c r="F297" s="42"/>
      <c r="G297" s="42"/>
      <c r="H297" s="42"/>
      <c r="I297" s="42"/>
      <c r="J297" s="42"/>
      <c r="K297" s="42"/>
      <c r="L297" s="42"/>
      <c r="M297" s="42"/>
      <c r="N297" s="42"/>
      <c r="O297" s="42"/>
      <c r="P297" s="42"/>
      <c r="Q297" s="42"/>
    </row>
    <row r="298" spans="1:17" s="14" customFormat="1" ht="12.75">
      <c r="A298" s="42"/>
      <c r="C298" s="42"/>
      <c r="D298" s="42"/>
      <c r="E298" s="42"/>
      <c r="F298" s="42"/>
      <c r="G298" s="42"/>
      <c r="H298" s="42"/>
      <c r="I298" s="42"/>
      <c r="J298" s="42"/>
      <c r="K298" s="42"/>
      <c r="L298" s="42"/>
      <c r="M298" s="42"/>
      <c r="N298" s="42"/>
      <c r="O298" s="42"/>
      <c r="P298" s="42"/>
      <c r="Q298" s="42"/>
    </row>
    <row r="299" spans="1:17" s="14" customFormat="1" ht="12.75">
      <c r="A299" s="42"/>
      <c r="C299" s="42"/>
      <c r="D299" s="42"/>
      <c r="E299" s="42"/>
      <c r="F299" s="42"/>
      <c r="G299" s="42"/>
      <c r="H299" s="42"/>
      <c r="I299" s="42"/>
      <c r="J299" s="42"/>
      <c r="K299" s="42"/>
      <c r="L299" s="42"/>
      <c r="M299" s="42"/>
      <c r="N299" s="42"/>
      <c r="O299" s="42"/>
      <c r="P299" s="42"/>
      <c r="Q299" s="42"/>
    </row>
    <row r="300" spans="1:17" s="14" customFormat="1" ht="12.75">
      <c r="A300" s="42"/>
      <c r="C300" s="42"/>
      <c r="D300" s="42"/>
      <c r="E300" s="42"/>
      <c r="F300" s="42"/>
      <c r="G300" s="42"/>
      <c r="H300" s="42"/>
      <c r="I300" s="42"/>
      <c r="J300" s="42"/>
      <c r="K300" s="42"/>
      <c r="L300" s="42"/>
      <c r="M300" s="42"/>
      <c r="N300" s="42"/>
      <c r="O300" s="42"/>
      <c r="P300" s="42"/>
      <c r="Q300" s="42"/>
    </row>
    <row r="301" spans="1:17" s="14" customFormat="1" ht="12.75">
      <c r="A301" s="42"/>
      <c r="C301" s="42"/>
      <c r="D301" s="42"/>
      <c r="E301" s="42"/>
      <c r="F301" s="42"/>
      <c r="G301" s="42"/>
      <c r="H301" s="42"/>
      <c r="I301" s="42"/>
      <c r="J301" s="42"/>
      <c r="K301" s="42"/>
      <c r="L301" s="42"/>
      <c r="M301" s="42"/>
      <c r="N301" s="42"/>
      <c r="O301" s="42"/>
      <c r="P301" s="42"/>
      <c r="Q301" s="42"/>
    </row>
    <row r="302" spans="1:17" s="14" customFormat="1" ht="12.75">
      <c r="A302" s="42"/>
      <c r="C302" s="42"/>
      <c r="D302" s="42"/>
      <c r="E302" s="42"/>
      <c r="F302" s="42"/>
      <c r="G302" s="42"/>
      <c r="H302" s="42"/>
      <c r="I302" s="42"/>
      <c r="J302" s="42"/>
      <c r="K302" s="42"/>
      <c r="L302" s="42"/>
      <c r="M302" s="42"/>
      <c r="N302" s="42"/>
      <c r="O302" s="42"/>
      <c r="P302" s="42"/>
      <c r="Q302" s="42"/>
    </row>
    <row r="303" spans="1:17" s="14" customFormat="1" ht="12.75">
      <c r="A303" s="42"/>
      <c r="C303" s="42"/>
      <c r="D303" s="42"/>
      <c r="E303" s="42"/>
      <c r="F303" s="42"/>
      <c r="G303" s="42"/>
      <c r="H303" s="42"/>
      <c r="I303" s="42"/>
      <c r="J303" s="42"/>
      <c r="K303" s="42"/>
      <c r="L303" s="42"/>
      <c r="M303" s="42"/>
      <c r="N303" s="42"/>
      <c r="O303" s="42"/>
      <c r="P303" s="42"/>
      <c r="Q303" s="42"/>
    </row>
    <row r="304" spans="1:17" s="14" customFormat="1" ht="12.75">
      <c r="A304" s="42"/>
      <c r="C304" s="42"/>
      <c r="D304" s="42"/>
      <c r="E304" s="42"/>
      <c r="F304" s="42"/>
      <c r="G304" s="42"/>
      <c r="H304" s="42"/>
      <c r="I304" s="42"/>
      <c r="J304" s="42"/>
      <c r="K304" s="42"/>
      <c r="L304" s="42"/>
      <c r="M304" s="42"/>
      <c r="N304" s="42"/>
      <c r="O304" s="42"/>
      <c r="P304" s="42"/>
      <c r="Q304" s="42"/>
    </row>
    <row r="305" spans="1:17" s="14" customFormat="1" ht="12.75">
      <c r="A305" s="42"/>
      <c r="C305" s="42"/>
      <c r="D305" s="42"/>
      <c r="E305" s="42"/>
      <c r="F305" s="42"/>
      <c r="G305" s="42"/>
      <c r="H305" s="42"/>
      <c r="I305" s="42"/>
      <c r="J305" s="42"/>
      <c r="K305" s="42"/>
      <c r="L305" s="42"/>
      <c r="M305" s="42"/>
      <c r="N305" s="42"/>
      <c r="O305" s="42"/>
      <c r="P305" s="42"/>
      <c r="Q305" s="42"/>
    </row>
    <row r="306" spans="1:17" s="14" customFormat="1" ht="12.75">
      <c r="A306" s="42"/>
      <c r="C306" s="42"/>
      <c r="D306" s="42"/>
      <c r="E306" s="42"/>
      <c r="F306" s="42"/>
      <c r="G306" s="42"/>
      <c r="H306" s="42"/>
      <c r="I306" s="42"/>
      <c r="J306" s="42"/>
      <c r="K306" s="42"/>
      <c r="L306" s="42"/>
      <c r="M306" s="42"/>
      <c r="N306" s="42"/>
      <c r="O306" s="42"/>
      <c r="P306" s="42"/>
      <c r="Q306" s="42"/>
    </row>
    <row r="307" spans="1:17" s="14" customFormat="1" ht="12.75">
      <c r="A307" s="42"/>
      <c r="C307" s="42"/>
      <c r="D307" s="42"/>
      <c r="E307" s="42"/>
      <c r="F307" s="42"/>
      <c r="G307" s="42"/>
      <c r="H307" s="42"/>
      <c r="I307" s="42"/>
      <c r="J307" s="42"/>
      <c r="K307" s="42"/>
      <c r="L307" s="42"/>
      <c r="M307" s="42"/>
      <c r="N307" s="42"/>
      <c r="O307" s="42"/>
      <c r="P307" s="42"/>
      <c r="Q307" s="42"/>
    </row>
    <row r="308" spans="1:17" s="14" customFormat="1" ht="12.75">
      <c r="A308" s="42"/>
      <c r="C308" s="42"/>
      <c r="D308" s="42"/>
      <c r="E308" s="42"/>
      <c r="F308" s="42"/>
      <c r="G308" s="42"/>
      <c r="H308" s="42"/>
      <c r="I308" s="42"/>
      <c r="J308" s="42"/>
      <c r="K308" s="42"/>
      <c r="L308" s="42"/>
      <c r="M308" s="42"/>
      <c r="N308" s="42"/>
      <c r="O308" s="42"/>
      <c r="P308" s="42"/>
      <c r="Q308" s="42"/>
    </row>
    <row r="309" spans="1:17" s="14" customFormat="1" ht="12.75">
      <c r="A309" s="42"/>
      <c r="C309" s="42"/>
      <c r="D309" s="42"/>
      <c r="E309" s="42"/>
      <c r="F309" s="42"/>
      <c r="G309" s="42"/>
      <c r="H309" s="42"/>
      <c r="I309" s="42"/>
      <c r="J309" s="42"/>
      <c r="K309" s="42"/>
      <c r="L309" s="42"/>
      <c r="M309" s="42"/>
      <c r="N309" s="42"/>
      <c r="O309" s="42"/>
      <c r="P309" s="42"/>
      <c r="Q309" s="42"/>
    </row>
    <row r="310" spans="1:17" s="14" customFormat="1" ht="12.75">
      <c r="A310" s="42"/>
      <c r="C310" s="42"/>
      <c r="D310" s="42"/>
      <c r="E310" s="42"/>
      <c r="F310" s="42"/>
      <c r="G310" s="42"/>
      <c r="H310" s="42"/>
      <c r="I310" s="42"/>
      <c r="J310" s="42"/>
      <c r="K310" s="42"/>
      <c r="L310" s="42"/>
      <c r="M310" s="42"/>
      <c r="N310" s="42"/>
      <c r="O310" s="42"/>
      <c r="P310" s="42"/>
      <c r="Q310" s="42"/>
    </row>
    <row r="311" spans="1:17" s="14" customFormat="1" ht="12.75">
      <c r="A311" s="42"/>
      <c r="C311" s="42"/>
      <c r="D311" s="42"/>
      <c r="E311" s="42"/>
      <c r="F311" s="42"/>
      <c r="G311" s="42"/>
      <c r="H311" s="42"/>
      <c r="I311" s="42"/>
      <c r="J311" s="42"/>
      <c r="K311" s="42"/>
      <c r="L311" s="42"/>
      <c r="M311" s="42"/>
      <c r="N311" s="42"/>
      <c r="O311" s="42"/>
      <c r="P311" s="42"/>
      <c r="Q311" s="42"/>
    </row>
    <row r="312" spans="1:17" s="14" customFormat="1" ht="12.75">
      <c r="A312" s="42"/>
      <c r="C312" s="42"/>
      <c r="D312" s="42"/>
      <c r="E312" s="42"/>
      <c r="F312" s="42"/>
      <c r="G312" s="42"/>
      <c r="H312" s="42"/>
      <c r="I312" s="42"/>
      <c r="J312" s="42"/>
      <c r="K312" s="42"/>
      <c r="L312" s="42"/>
      <c r="M312" s="42"/>
      <c r="N312" s="42"/>
      <c r="O312" s="42"/>
      <c r="P312" s="42"/>
      <c r="Q312" s="42"/>
    </row>
    <row r="313" spans="1:17" s="14" customFormat="1" ht="12.75">
      <c r="A313" s="42"/>
      <c r="C313" s="42"/>
      <c r="D313" s="42"/>
      <c r="E313" s="42"/>
      <c r="F313" s="42"/>
      <c r="G313" s="42"/>
      <c r="H313" s="42"/>
      <c r="I313" s="42"/>
      <c r="J313" s="42"/>
      <c r="K313" s="42"/>
      <c r="L313" s="42"/>
      <c r="M313" s="42"/>
      <c r="N313" s="42"/>
      <c r="O313" s="42"/>
      <c r="P313" s="42"/>
      <c r="Q313" s="42"/>
    </row>
    <row r="314" spans="1:17" s="14" customFormat="1" ht="12.75">
      <c r="A314" s="42"/>
      <c r="C314" s="42"/>
      <c r="D314" s="42"/>
      <c r="E314" s="42"/>
      <c r="F314" s="42"/>
      <c r="G314" s="42"/>
      <c r="H314" s="42"/>
      <c r="I314" s="42"/>
      <c r="J314" s="42"/>
      <c r="K314" s="42"/>
      <c r="L314" s="42"/>
      <c r="M314" s="42"/>
      <c r="N314" s="42"/>
      <c r="O314" s="42"/>
      <c r="P314" s="42"/>
      <c r="Q314" s="42"/>
    </row>
    <row r="315" spans="1:17" s="14" customFormat="1" ht="12.75">
      <c r="A315" s="42"/>
      <c r="C315" s="42"/>
      <c r="D315" s="42"/>
      <c r="E315" s="42"/>
      <c r="F315" s="42"/>
      <c r="G315" s="42"/>
      <c r="H315" s="42"/>
      <c r="I315" s="42"/>
      <c r="J315" s="42"/>
      <c r="K315" s="42"/>
      <c r="L315" s="42"/>
      <c r="M315" s="42"/>
      <c r="N315" s="42"/>
      <c r="O315" s="42"/>
      <c r="P315" s="42"/>
      <c r="Q315" s="42"/>
    </row>
    <row r="316" spans="1:17" s="14" customFormat="1" ht="12.75">
      <c r="A316" s="42"/>
      <c r="C316" s="42"/>
      <c r="D316" s="42"/>
      <c r="E316" s="42"/>
      <c r="F316" s="42"/>
      <c r="G316" s="42"/>
      <c r="H316" s="42"/>
      <c r="I316" s="42"/>
      <c r="J316" s="42"/>
      <c r="K316" s="42"/>
      <c r="L316" s="42"/>
      <c r="M316" s="42"/>
      <c r="N316" s="42"/>
      <c r="O316" s="42"/>
      <c r="P316" s="42"/>
      <c r="Q316" s="42"/>
    </row>
    <row r="317" spans="1:17" s="14" customFormat="1" ht="12.75">
      <c r="A317" s="42"/>
      <c r="C317" s="42"/>
      <c r="D317" s="42"/>
      <c r="E317" s="42"/>
      <c r="F317" s="42"/>
      <c r="G317" s="42"/>
      <c r="H317" s="42"/>
      <c r="I317" s="42"/>
      <c r="J317" s="42"/>
      <c r="K317" s="42"/>
      <c r="L317" s="42"/>
      <c r="M317" s="42"/>
      <c r="N317" s="42"/>
      <c r="O317" s="42"/>
      <c r="P317" s="42"/>
      <c r="Q317" s="42"/>
    </row>
    <row r="318" spans="1:17" s="14" customFormat="1" ht="12.75">
      <c r="A318" s="42"/>
      <c r="C318" s="42"/>
      <c r="D318" s="42"/>
      <c r="E318" s="42"/>
      <c r="F318" s="42"/>
      <c r="G318" s="42"/>
      <c r="H318" s="42"/>
      <c r="I318" s="42"/>
      <c r="J318" s="42"/>
      <c r="K318" s="42"/>
      <c r="L318" s="42"/>
      <c r="M318" s="42"/>
      <c r="N318" s="42"/>
      <c r="O318" s="42"/>
      <c r="P318" s="42"/>
      <c r="Q318" s="42"/>
    </row>
    <row r="319" spans="1:17" s="14" customFormat="1" ht="12.75">
      <c r="A319" s="42"/>
      <c r="C319" s="42"/>
      <c r="D319" s="42"/>
      <c r="E319" s="42"/>
      <c r="F319" s="42"/>
      <c r="G319" s="42"/>
      <c r="H319" s="42"/>
      <c r="I319" s="42"/>
      <c r="J319" s="42"/>
      <c r="K319" s="42"/>
      <c r="L319" s="42"/>
      <c r="M319" s="42"/>
      <c r="N319" s="42"/>
      <c r="O319" s="42"/>
      <c r="P319" s="42"/>
      <c r="Q319" s="42"/>
    </row>
    <row r="320" spans="1:17" s="14" customFormat="1" ht="12.75">
      <c r="A320" s="42"/>
      <c r="C320" s="42"/>
      <c r="D320" s="42"/>
      <c r="E320" s="42"/>
      <c r="F320" s="42"/>
      <c r="G320" s="42"/>
      <c r="H320" s="42"/>
      <c r="I320" s="42"/>
      <c r="J320" s="42"/>
      <c r="K320" s="42"/>
      <c r="L320" s="42"/>
      <c r="M320" s="42"/>
      <c r="N320" s="42"/>
      <c r="O320" s="42"/>
      <c r="P320" s="42"/>
      <c r="Q320" s="42"/>
    </row>
    <row r="321" spans="1:17" s="14" customFormat="1" ht="12.75">
      <c r="A321" s="42"/>
      <c r="C321" s="42"/>
      <c r="D321" s="42"/>
      <c r="E321" s="42"/>
      <c r="F321" s="42"/>
      <c r="G321" s="42"/>
      <c r="H321" s="42"/>
      <c r="I321" s="42"/>
      <c r="J321" s="42"/>
      <c r="K321" s="42"/>
      <c r="L321" s="42"/>
      <c r="M321" s="42"/>
      <c r="N321" s="42"/>
      <c r="O321" s="42"/>
      <c r="P321" s="42"/>
      <c r="Q321" s="42"/>
    </row>
    <row r="322" spans="1:17" s="14" customFormat="1" ht="12.75">
      <c r="A322" s="42"/>
      <c r="C322" s="42"/>
      <c r="D322" s="42"/>
      <c r="E322" s="42"/>
      <c r="F322" s="42"/>
      <c r="G322" s="42"/>
      <c r="H322" s="42"/>
      <c r="I322" s="42"/>
      <c r="J322" s="42"/>
      <c r="K322" s="42"/>
      <c r="L322" s="42"/>
      <c r="M322" s="42"/>
      <c r="N322" s="42"/>
      <c r="O322" s="42"/>
      <c r="P322" s="42"/>
      <c r="Q322" s="42"/>
    </row>
    <row r="323" spans="1:17" s="14" customFormat="1" ht="12.75">
      <c r="A323" s="42"/>
      <c r="C323" s="42"/>
      <c r="D323" s="42"/>
      <c r="E323" s="42"/>
      <c r="F323" s="42"/>
      <c r="G323" s="42"/>
      <c r="H323" s="42"/>
      <c r="I323" s="42"/>
      <c r="J323" s="42"/>
      <c r="K323" s="42"/>
      <c r="L323" s="42"/>
      <c r="M323" s="42"/>
      <c r="N323" s="42"/>
      <c r="O323" s="42"/>
      <c r="P323" s="42"/>
      <c r="Q323" s="42"/>
    </row>
    <row r="324" spans="1:17" s="14" customFormat="1" ht="12.75">
      <c r="A324" s="42"/>
      <c r="C324" s="42"/>
      <c r="D324" s="42"/>
      <c r="E324" s="42"/>
      <c r="F324" s="42"/>
      <c r="G324" s="42"/>
      <c r="H324" s="42"/>
      <c r="I324" s="42"/>
      <c r="J324" s="42"/>
      <c r="K324" s="42"/>
      <c r="L324" s="42"/>
      <c r="M324" s="42"/>
      <c r="N324" s="42"/>
      <c r="O324" s="42"/>
      <c r="P324" s="42"/>
      <c r="Q324" s="42"/>
    </row>
    <row r="325" spans="1:17" s="14" customFormat="1" ht="12.75">
      <c r="A325" s="42"/>
      <c r="C325" s="42"/>
      <c r="D325" s="42"/>
      <c r="E325" s="42"/>
      <c r="F325" s="42"/>
      <c r="G325" s="42"/>
      <c r="H325" s="42"/>
      <c r="I325" s="42"/>
      <c r="J325" s="42"/>
      <c r="K325" s="42"/>
      <c r="L325" s="42"/>
      <c r="M325" s="42"/>
      <c r="N325" s="42"/>
      <c r="O325" s="42"/>
      <c r="P325" s="42"/>
      <c r="Q325" s="42"/>
    </row>
    <row r="326" spans="1:17" s="14" customFormat="1" ht="12.75">
      <c r="A326" s="42"/>
      <c r="C326" s="42"/>
      <c r="D326" s="42"/>
      <c r="E326" s="42"/>
      <c r="F326" s="42"/>
      <c r="G326" s="42"/>
      <c r="H326" s="42"/>
      <c r="I326" s="42"/>
      <c r="J326" s="42"/>
      <c r="K326" s="42"/>
      <c r="L326" s="42"/>
      <c r="M326" s="42"/>
      <c r="N326" s="42"/>
      <c r="O326" s="42"/>
      <c r="P326" s="42"/>
      <c r="Q326" s="42"/>
    </row>
    <row r="327" spans="1:17" s="14" customFormat="1" ht="12.75">
      <c r="A327" s="42"/>
      <c r="C327" s="42"/>
      <c r="D327" s="42"/>
      <c r="E327" s="42"/>
      <c r="F327" s="42"/>
      <c r="G327" s="42"/>
      <c r="H327" s="42"/>
      <c r="I327" s="42"/>
      <c r="J327" s="42"/>
      <c r="K327" s="42"/>
      <c r="L327" s="42"/>
      <c r="M327" s="42"/>
      <c r="N327" s="42"/>
      <c r="O327" s="42"/>
      <c r="P327" s="42"/>
      <c r="Q327" s="42"/>
    </row>
    <row r="328" spans="1:17" s="14" customFormat="1" ht="12.75">
      <c r="A328" s="42"/>
      <c r="C328" s="42"/>
      <c r="D328" s="42"/>
      <c r="E328" s="42"/>
      <c r="F328" s="42"/>
      <c r="G328" s="42"/>
      <c r="H328" s="42"/>
      <c r="I328" s="42"/>
      <c r="J328" s="42"/>
      <c r="K328" s="42"/>
      <c r="L328" s="42"/>
      <c r="M328" s="42"/>
      <c r="N328" s="42"/>
      <c r="O328" s="42"/>
      <c r="P328" s="42"/>
      <c r="Q328" s="42"/>
    </row>
    <row r="329" spans="1:17" s="14" customFormat="1" ht="12.75">
      <c r="A329" s="42"/>
      <c r="C329" s="42"/>
      <c r="D329" s="42"/>
      <c r="E329" s="42"/>
      <c r="F329" s="42"/>
      <c r="G329" s="42"/>
      <c r="H329" s="42"/>
      <c r="I329" s="42"/>
      <c r="J329" s="42"/>
      <c r="K329" s="42"/>
      <c r="L329" s="42"/>
      <c r="M329" s="42"/>
      <c r="N329" s="42"/>
      <c r="O329" s="42"/>
      <c r="P329" s="42"/>
      <c r="Q329" s="42"/>
    </row>
    <row r="330" spans="1:17" s="14" customFormat="1" ht="12.75">
      <c r="A330" s="42"/>
      <c r="C330" s="42"/>
      <c r="D330" s="42"/>
      <c r="E330" s="42"/>
      <c r="F330" s="42"/>
      <c r="G330" s="42"/>
      <c r="H330" s="42"/>
      <c r="I330" s="42"/>
      <c r="J330" s="42"/>
      <c r="K330" s="42"/>
      <c r="L330" s="42"/>
      <c r="M330" s="42"/>
      <c r="N330" s="42"/>
      <c r="O330" s="42"/>
      <c r="P330" s="42"/>
      <c r="Q330" s="42"/>
    </row>
    <row r="331" spans="1:17" s="14" customFormat="1" ht="12.75">
      <c r="A331" s="42"/>
      <c r="C331" s="42"/>
      <c r="D331" s="42"/>
      <c r="E331" s="42"/>
      <c r="F331" s="42"/>
      <c r="G331" s="42"/>
      <c r="H331" s="42"/>
      <c r="I331" s="42"/>
      <c r="J331" s="42"/>
      <c r="K331" s="42"/>
      <c r="L331" s="42"/>
      <c r="M331" s="42"/>
      <c r="N331" s="42"/>
      <c r="O331" s="42"/>
      <c r="P331" s="42"/>
      <c r="Q331" s="42"/>
    </row>
    <row r="332" spans="1:17" s="14" customFormat="1" ht="12.75">
      <c r="A332" s="42"/>
      <c r="C332" s="42"/>
      <c r="D332" s="42"/>
      <c r="E332" s="42"/>
      <c r="F332" s="42"/>
      <c r="G332" s="42"/>
      <c r="H332" s="42"/>
      <c r="I332" s="42"/>
      <c r="J332" s="42"/>
      <c r="K332" s="42"/>
      <c r="L332" s="42"/>
      <c r="M332" s="42"/>
      <c r="N332" s="42"/>
      <c r="O332" s="42"/>
      <c r="P332" s="42"/>
      <c r="Q332" s="42"/>
    </row>
    <row r="333" spans="1:17" s="14" customFormat="1" ht="12.75">
      <c r="A333" s="42"/>
      <c r="C333" s="42"/>
      <c r="D333" s="42"/>
      <c r="E333" s="42"/>
      <c r="F333" s="42"/>
      <c r="G333" s="42"/>
      <c r="H333" s="42"/>
      <c r="I333" s="42"/>
      <c r="J333" s="42"/>
      <c r="K333" s="42"/>
      <c r="L333" s="42"/>
      <c r="M333" s="42"/>
      <c r="N333" s="42"/>
      <c r="O333" s="42"/>
      <c r="P333" s="42"/>
      <c r="Q333" s="42"/>
    </row>
    <row r="334" spans="1:17" s="14" customFormat="1" ht="12.75">
      <c r="A334" s="42"/>
      <c r="C334" s="42"/>
      <c r="D334" s="42"/>
      <c r="E334" s="42"/>
      <c r="F334" s="42"/>
      <c r="G334" s="42"/>
      <c r="H334" s="42"/>
      <c r="I334" s="42"/>
      <c r="J334" s="42"/>
      <c r="K334" s="42"/>
      <c r="L334" s="42"/>
      <c r="M334" s="42"/>
      <c r="N334" s="42"/>
      <c r="O334" s="42"/>
      <c r="P334" s="42"/>
      <c r="Q334" s="42"/>
    </row>
    <row r="335" spans="1:17" s="14" customFormat="1" ht="12.75">
      <c r="A335" s="42"/>
      <c r="C335" s="42"/>
      <c r="D335" s="42"/>
      <c r="E335" s="42"/>
      <c r="F335" s="42"/>
      <c r="G335" s="42"/>
      <c r="H335" s="42"/>
      <c r="I335" s="42"/>
      <c r="J335" s="42"/>
      <c r="K335" s="42"/>
      <c r="L335" s="42"/>
      <c r="M335" s="42"/>
      <c r="N335" s="42"/>
      <c r="O335" s="42"/>
      <c r="P335" s="42"/>
      <c r="Q335" s="42"/>
    </row>
    <row r="336" spans="1:17" s="14" customFormat="1" ht="12.75">
      <c r="A336" s="42"/>
      <c r="C336" s="42"/>
      <c r="D336" s="42"/>
      <c r="E336" s="42"/>
      <c r="F336" s="42"/>
      <c r="G336" s="42"/>
      <c r="H336" s="42"/>
      <c r="I336" s="42"/>
      <c r="J336" s="42"/>
      <c r="K336" s="42"/>
      <c r="L336" s="42"/>
      <c r="M336" s="42"/>
      <c r="N336" s="42"/>
      <c r="O336" s="42"/>
      <c r="P336" s="42"/>
      <c r="Q336" s="42"/>
    </row>
    <row r="337" spans="1:17" s="14" customFormat="1" ht="12.75">
      <c r="A337" s="42"/>
      <c r="C337" s="42"/>
      <c r="D337" s="42"/>
      <c r="E337" s="42"/>
      <c r="F337" s="42"/>
      <c r="G337" s="42"/>
      <c r="H337" s="42"/>
      <c r="I337" s="42"/>
      <c r="J337" s="42"/>
      <c r="K337" s="42"/>
      <c r="L337" s="42"/>
      <c r="M337" s="42"/>
      <c r="N337" s="42"/>
      <c r="O337" s="42"/>
      <c r="P337" s="42"/>
      <c r="Q337" s="42"/>
    </row>
    <row r="338" spans="1:17" s="14" customFormat="1" ht="12.75">
      <c r="A338" s="42"/>
      <c r="C338" s="42"/>
      <c r="D338" s="42"/>
      <c r="E338" s="42"/>
      <c r="F338" s="42"/>
      <c r="G338" s="42"/>
      <c r="H338" s="42"/>
      <c r="I338" s="42"/>
      <c r="J338" s="42"/>
      <c r="K338" s="42"/>
      <c r="L338" s="42"/>
      <c r="M338" s="42"/>
      <c r="N338" s="42"/>
      <c r="O338" s="42"/>
      <c r="P338" s="42"/>
      <c r="Q338" s="42"/>
    </row>
    <row r="339" spans="1:17" s="14" customFormat="1" ht="12.75">
      <c r="A339" s="42"/>
      <c r="C339" s="42"/>
      <c r="D339" s="42"/>
      <c r="E339" s="42"/>
      <c r="F339" s="42"/>
      <c r="G339" s="42"/>
      <c r="H339" s="42"/>
      <c r="I339" s="42"/>
      <c r="J339" s="42"/>
      <c r="K339" s="42"/>
      <c r="L339" s="42"/>
      <c r="M339" s="42"/>
      <c r="N339" s="42"/>
      <c r="O339" s="42"/>
      <c r="P339" s="42"/>
      <c r="Q339" s="42"/>
    </row>
    <row r="340" spans="1:17" s="14" customFormat="1" ht="12.75">
      <c r="A340" s="42"/>
      <c r="C340" s="42"/>
      <c r="D340" s="42"/>
      <c r="E340" s="42"/>
      <c r="F340" s="42"/>
      <c r="G340" s="42"/>
      <c r="H340" s="42"/>
      <c r="I340" s="42"/>
      <c r="J340" s="42"/>
      <c r="K340" s="42"/>
      <c r="L340" s="42"/>
      <c r="M340" s="42"/>
      <c r="N340" s="42"/>
      <c r="O340" s="42"/>
      <c r="P340" s="42"/>
      <c r="Q340" s="42"/>
    </row>
    <row r="341" spans="1:17" s="14" customFormat="1" ht="12.75">
      <c r="A341" s="42"/>
      <c r="C341" s="42"/>
      <c r="D341" s="42"/>
      <c r="E341" s="42"/>
      <c r="F341" s="42"/>
      <c r="G341" s="42"/>
      <c r="H341" s="42"/>
      <c r="I341" s="42"/>
      <c r="J341" s="42"/>
      <c r="K341" s="42"/>
      <c r="L341" s="42"/>
      <c r="M341" s="42"/>
      <c r="N341" s="42"/>
      <c r="O341" s="42"/>
      <c r="P341" s="42"/>
      <c r="Q341" s="42"/>
    </row>
    <row r="342" spans="1:17" s="14" customFormat="1" ht="12.75">
      <c r="A342" s="42"/>
      <c r="C342" s="42"/>
      <c r="D342" s="42"/>
      <c r="E342" s="42"/>
      <c r="F342" s="42"/>
      <c r="G342" s="42"/>
      <c r="H342" s="42"/>
      <c r="I342" s="42"/>
      <c r="J342" s="42"/>
      <c r="K342" s="42"/>
      <c r="L342" s="42"/>
      <c r="M342" s="42"/>
      <c r="N342" s="42"/>
      <c r="O342" s="42"/>
      <c r="P342" s="42"/>
      <c r="Q342" s="42"/>
    </row>
    <row r="343" spans="1:17" s="14" customFormat="1" ht="12.75">
      <c r="A343" s="42"/>
      <c r="C343" s="42"/>
      <c r="D343" s="42"/>
      <c r="E343" s="42"/>
      <c r="F343" s="42"/>
      <c r="G343" s="42"/>
      <c r="H343" s="42"/>
      <c r="I343" s="42"/>
      <c r="J343" s="42"/>
      <c r="K343" s="42"/>
      <c r="L343" s="42"/>
      <c r="M343" s="42"/>
      <c r="N343" s="42"/>
      <c r="O343" s="42"/>
      <c r="P343" s="42"/>
      <c r="Q343" s="42"/>
    </row>
    <row r="344" spans="1:17" s="14" customFormat="1" ht="12.75">
      <c r="A344" s="42"/>
      <c r="C344" s="42"/>
      <c r="D344" s="42"/>
      <c r="E344" s="42"/>
      <c r="F344" s="42"/>
      <c r="G344" s="42"/>
      <c r="H344" s="42"/>
      <c r="I344" s="42"/>
      <c r="J344" s="42"/>
      <c r="K344" s="42"/>
      <c r="L344" s="42"/>
      <c r="M344" s="42"/>
      <c r="N344" s="42"/>
      <c r="O344" s="42"/>
      <c r="P344" s="42"/>
      <c r="Q344" s="42"/>
    </row>
    <row r="345" spans="1:17" s="14" customFormat="1" ht="12.75">
      <c r="A345" s="42"/>
      <c r="C345" s="42"/>
      <c r="D345" s="42"/>
      <c r="E345" s="42"/>
      <c r="F345" s="42"/>
      <c r="G345" s="42"/>
      <c r="H345" s="42"/>
      <c r="I345" s="42"/>
      <c r="J345" s="42"/>
      <c r="K345" s="42"/>
      <c r="L345" s="42"/>
      <c r="M345" s="42"/>
      <c r="N345" s="42"/>
      <c r="O345" s="42"/>
      <c r="P345" s="42"/>
      <c r="Q345" s="42"/>
    </row>
    <row r="346" spans="1:17" s="14" customFormat="1" ht="12.75">
      <c r="A346" s="42"/>
      <c r="C346" s="42"/>
      <c r="D346" s="42"/>
      <c r="E346" s="42"/>
      <c r="F346" s="42"/>
      <c r="G346" s="42"/>
      <c r="H346" s="42"/>
      <c r="I346" s="42"/>
      <c r="J346" s="42"/>
      <c r="K346" s="42"/>
      <c r="L346" s="42"/>
      <c r="M346" s="42"/>
      <c r="N346" s="42"/>
      <c r="O346" s="42"/>
      <c r="P346" s="42"/>
      <c r="Q346" s="42"/>
    </row>
    <row r="347" spans="1:17" s="14" customFormat="1" ht="12.75">
      <c r="A347" s="42"/>
      <c r="C347" s="42"/>
      <c r="D347" s="42"/>
      <c r="E347" s="42"/>
      <c r="F347" s="42"/>
      <c r="G347" s="42"/>
      <c r="H347" s="42"/>
      <c r="I347" s="42"/>
      <c r="J347" s="42"/>
      <c r="K347" s="42"/>
      <c r="L347" s="42"/>
      <c r="M347" s="42"/>
      <c r="N347" s="42"/>
      <c r="O347" s="42"/>
      <c r="P347" s="42"/>
      <c r="Q347" s="42"/>
    </row>
    <row r="348" spans="1:17" s="14" customFormat="1" ht="12.75">
      <c r="A348" s="42"/>
      <c r="C348" s="42"/>
      <c r="D348" s="42"/>
      <c r="E348" s="42"/>
      <c r="F348" s="42"/>
      <c r="G348" s="42"/>
      <c r="H348" s="42"/>
      <c r="I348" s="42"/>
      <c r="J348" s="42"/>
      <c r="K348" s="42"/>
      <c r="L348" s="42"/>
      <c r="M348" s="42"/>
      <c r="N348" s="42"/>
      <c r="O348" s="42"/>
      <c r="P348" s="42"/>
      <c r="Q348" s="42"/>
    </row>
    <row r="349" spans="1:17" s="14" customFormat="1" ht="12.75">
      <c r="A349" s="42"/>
      <c r="C349" s="42"/>
      <c r="D349" s="42"/>
      <c r="E349" s="42"/>
      <c r="F349" s="42"/>
      <c r="G349" s="42"/>
      <c r="H349" s="42"/>
      <c r="I349" s="42"/>
      <c r="J349" s="42"/>
      <c r="K349" s="42"/>
      <c r="L349" s="42"/>
      <c r="M349" s="42"/>
      <c r="N349" s="42"/>
      <c r="O349" s="42"/>
      <c r="P349" s="42"/>
      <c r="Q349" s="42"/>
    </row>
    <row r="350" spans="1:17" s="14" customFormat="1" ht="12.75">
      <c r="A350" s="42"/>
      <c r="C350" s="42"/>
      <c r="D350" s="42"/>
      <c r="E350" s="42"/>
      <c r="F350" s="42"/>
      <c r="G350" s="42"/>
      <c r="H350" s="42"/>
      <c r="I350" s="42"/>
      <c r="J350" s="42"/>
      <c r="K350" s="42"/>
      <c r="L350" s="42"/>
      <c r="M350" s="42"/>
      <c r="N350" s="42"/>
      <c r="O350" s="42"/>
      <c r="P350" s="42"/>
      <c r="Q350" s="42"/>
    </row>
    <row r="351" spans="1:17" s="14" customFormat="1" ht="12.75">
      <c r="A351" s="42"/>
      <c r="C351" s="42"/>
      <c r="D351" s="42"/>
      <c r="E351" s="42"/>
      <c r="F351" s="42"/>
      <c r="G351" s="42"/>
      <c r="H351" s="42"/>
      <c r="I351" s="42"/>
      <c r="J351" s="42"/>
      <c r="K351" s="42"/>
      <c r="L351" s="42"/>
      <c r="M351" s="42"/>
      <c r="N351" s="42"/>
      <c r="O351" s="42"/>
      <c r="P351" s="42"/>
      <c r="Q351" s="42"/>
    </row>
    <row r="352" spans="1:17" s="14" customFormat="1" ht="12.75">
      <c r="A352" s="42"/>
      <c r="C352" s="42"/>
      <c r="D352" s="42"/>
      <c r="E352" s="42"/>
      <c r="F352" s="42"/>
      <c r="G352" s="42"/>
      <c r="H352" s="42"/>
      <c r="I352" s="42"/>
      <c r="J352" s="42"/>
      <c r="K352" s="42"/>
      <c r="L352" s="42"/>
      <c r="M352" s="42"/>
      <c r="N352" s="42"/>
      <c r="O352" s="42"/>
      <c r="P352" s="42"/>
      <c r="Q352" s="42"/>
    </row>
    <row r="353" spans="1:17" s="14" customFormat="1" ht="12.75">
      <c r="A353" s="42"/>
      <c r="C353" s="42"/>
      <c r="D353" s="42"/>
      <c r="E353" s="42"/>
      <c r="F353" s="42"/>
      <c r="G353" s="42"/>
      <c r="H353" s="42"/>
      <c r="I353" s="42"/>
      <c r="J353" s="42"/>
      <c r="K353" s="42"/>
      <c r="L353" s="42"/>
      <c r="M353" s="42"/>
      <c r="N353" s="42"/>
      <c r="O353" s="42"/>
      <c r="P353" s="42"/>
      <c r="Q353" s="42"/>
    </row>
    <row r="354" spans="1:17" s="14" customFormat="1" ht="12.75">
      <c r="A354" s="42"/>
      <c r="C354" s="42"/>
      <c r="D354" s="42"/>
      <c r="E354" s="42"/>
      <c r="F354" s="42"/>
      <c r="G354" s="42"/>
      <c r="H354" s="42"/>
      <c r="I354" s="42"/>
      <c r="J354" s="42"/>
      <c r="K354" s="42"/>
      <c r="L354" s="42"/>
      <c r="M354" s="42"/>
      <c r="N354" s="42"/>
      <c r="O354" s="42"/>
      <c r="P354" s="42"/>
      <c r="Q354" s="42"/>
    </row>
    <row r="355" spans="1:17" s="14" customFormat="1" ht="12.75">
      <c r="A355" s="42"/>
      <c r="C355" s="42"/>
      <c r="D355" s="42"/>
      <c r="E355" s="42"/>
      <c r="F355" s="42"/>
      <c r="G355" s="42"/>
      <c r="H355" s="42"/>
      <c r="I355" s="42"/>
      <c r="J355" s="42"/>
      <c r="K355" s="42"/>
      <c r="L355" s="42"/>
      <c r="M355" s="42"/>
      <c r="N355" s="42"/>
      <c r="O355" s="42"/>
      <c r="P355" s="42"/>
      <c r="Q355" s="42"/>
    </row>
    <row r="356" spans="1:17" s="14" customFormat="1" ht="12.75">
      <c r="A356" s="42"/>
      <c r="C356" s="42"/>
      <c r="D356" s="42"/>
      <c r="E356" s="42"/>
      <c r="F356" s="42"/>
      <c r="G356" s="42"/>
      <c r="H356" s="42"/>
      <c r="I356" s="42"/>
      <c r="J356" s="42"/>
      <c r="K356" s="42"/>
      <c r="L356" s="42"/>
      <c r="M356" s="42"/>
      <c r="N356" s="42"/>
      <c r="O356" s="42"/>
      <c r="P356" s="42"/>
      <c r="Q356" s="42"/>
    </row>
    <row r="357" spans="1:17" s="14" customFormat="1" ht="12.75">
      <c r="A357" s="42"/>
      <c r="C357" s="42"/>
      <c r="D357" s="42"/>
      <c r="E357" s="42"/>
      <c r="F357" s="42"/>
      <c r="G357" s="42"/>
      <c r="H357" s="42"/>
      <c r="I357" s="42"/>
      <c r="J357" s="42"/>
      <c r="K357" s="42"/>
      <c r="L357" s="42"/>
      <c r="M357" s="42"/>
      <c r="N357" s="42"/>
      <c r="O357" s="42"/>
      <c r="P357" s="42"/>
      <c r="Q357" s="42"/>
    </row>
    <row r="358" spans="1:17" s="14" customFormat="1" ht="12.75">
      <c r="A358" s="42"/>
      <c r="C358" s="42"/>
      <c r="D358" s="42"/>
      <c r="E358" s="42"/>
      <c r="F358" s="42"/>
      <c r="G358" s="42"/>
      <c r="H358" s="42"/>
      <c r="I358" s="42"/>
      <c r="J358" s="42"/>
      <c r="K358" s="42"/>
      <c r="L358" s="42"/>
      <c r="M358" s="42"/>
      <c r="N358" s="42"/>
      <c r="O358" s="42"/>
      <c r="P358" s="42"/>
      <c r="Q358" s="42"/>
    </row>
    <row r="359" spans="1:17" s="14" customFormat="1" ht="12.75">
      <c r="A359" s="42"/>
      <c r="C359" s="42"/>
      <c r="D359" s="42"/>
      <c r="E359" s="42"/>
      <c r="F359" s="42"/>
      <c r="G359" s="42"/>
      <c r="H359" s="42"/>
      <c r="I359" s="42"/>
      <c r="J359" s="42"/>
      <c r="K359" s="42"/>
      <c r="L359" s="42"/>
      <c r="M359" s="42"/>
      <c r="N359" s="42"/>
      <c r="O359" s="42"/>
      <c r="P359" s="42"/>
      <c r="Q359" s="42"/>
    </row>
    <row r="360" spans="1:17" s="14" customFormat="1" ht="12.75">
      <c r="A360" s="42"/>
      <c r="C360" s="42"/>
      <c r="D360" s="42"/>
      <c r="E360" s="42"/>
      <c r="F360" s="42"/>
      <c r="G360" s="42"/>
      <c r="H360" s="42"/>
      <c r="I360" s="42"/>
      <c r="J360" s="42"/>
      <c r="K360" s="42"/>
      <c r="L360" s="42"/>
      <c r="M360" s="42"/>
      <c r="N360" s="42"/>
      <c r="O360" s="42"/>
      <c r="P360" s="42"/>
      <c r="Q360" s="42"/>
    </row>
    <row r="361" spans="1:17" s="14" customFormat="1" ht="12.75">
      <c r="A361" s="42"/>
      <c r="C361" s="42"/>
      <c r="D361" s="42"/>
      <c r="E361" s="42"/>
      <c r="F361" s="42"/>
      <c r="G361" s="42"/>
      <c r="H361" s="42"/>
      <c r="I361" s="42"/>
      <c r="J361" s="42"/>
      <c r="K361" s="42"/>
      <c r="L361" s="42"/>
      <c r="M361" s="42"/>
      <c r="N361" s="42"/>
      <c r="O361" s="42"/>
      <c r="P361" s="42"/>
      <c r="Q361" s="42"/>
    </row>
    <row r="362" spans="1:17" s="14" customFormat="1" ht="12.75">
      <c r="A362" s="42"/>
      <c r="C362" s="42"/>
      <c r="D362" s="42"/>
      <c r="E362" s="42"/>
      <c r="F362" s="42"/>
      <c r="G362" s="42"/>
      <c r="H362" s="42"/>
      <c r="I362" s="42"/>
      <c r="J362" s="42"/>
      <c r="K362" s="42"/>
      <c r="L362" s="42"/>
      <c r="M362" s="42"/>
      <c r="N362" s="42"/>
      <c r="O362" s="42"/>
      <c r="P362" s="42"/>
      <c r="Q362" s="42"/>
    </row>
    <row r="363" spans="1:17" s="14" customFormat="1" ht="12.75">
      <c r="A363" s="42"/>
      <c r="C363" s="42"/>
      <c r="D363" s="42"/>
      <c r="E363" s="42"/>
      <c r="F363" s="42"/>
      <c r="G363" s="42"/>
      <c r="H363" s="42"/>
      <c r="I363" s="42"/>
      <c r="J363" s="42"/>
      <c r="K363" s="42"/>
      <c r="L363" s="42"/>
      <c r="M363" s="42"/>
      <c r="N363" s="42"/>
      <c r="O363" s="42"/>
      <c r="P363" s="42"/>
      <c r="Q363" s="42"/>
    </row>
    <row r="364" spans="1:17" s="14" customFormat="1" ht="12.75">
      <c r="A364" s="42"/>
      <c r="C364" s="42"/>
      <c r="D364" s="42"/>
      <c r="E364" s="42"/>
      <c r="F364" s="42"/>
      <c r="G364" s="42"/>
      <c r="H364" s="42"/>
      <c r="I364" s="42"/>
      <c r="J364" s="42"/>
      <c r="K364" s="42"/>
      <c r="L364" s="42"/>
      <c r="M364" s="42"/>
      <c r="N364" s="42"/>
      <c r="O364" s="42"/>
      <c r="P364" s="42"/>
      <c r="Q364" s="42"/>
    </row>
    <row r="365" spans="1:17" s="14" customFormat="1" ht="12.75">
      <c r="A365" s="42"/>
      <c r="C365" s="42"/>
      <c r="D365" s="42"/>
      <c r="E365" s="42"/>
      <c r="F365" s="42"/>
      <c r="G365" s="42"/>
      <c r="H365" s="42"/>
      <c r="I365" s="42"/>
      <c r="J365" s="42"/>
      <c r="K365" s="42"/>
      <c r="L365" s="42"/>
      <c r="M365" s="42"/>
      <c r="N365" s="42"/>
      <c r="O365" s="42"/>
      <c r="P365" s="42"/>
      <c r="Q365" s="42"/>
    </row>
    <row r="366" spans="1:17" s="14" customFormat="1" ht="12.75">
      <c r="A366" s="42"/>
      <c r="C366" s="42"/>
      <c r="D366" s="42"/>
      <c r="E366" s="42"/>
      <c r="F366" s="42"/>
      <c r="G366" s="42"/>
      <c r="H366" s="42"/>
      <c r="I366" s="42"/>
      <c r="J366" s="42"/>
      <c r="K366" s="42"/>
      <c r="L366" s="42"/>
      <c r="M366" s="42"/>
      <c r="N366" s="42"/>
      <c r="O366" s="42"/>
      <c r="P366" s="42"/>
      <c r="Q366" s="42"/>
    </row>
    <row r="367" spans="1:17" s="14" customFormat="1" ht="12.75">
      <c r="A367" s="42"/>
      <c r="C367" s="42"/>
      <c r="D367" s="42"/>
      <c r="E367" s="42"/>
      <c r="F367" s="42"/>
      <c r="G367" s="42"/>
      <c r="H367" s="42"/>
      <c r="I367" s="42"/>
      <c r="J367" s="42"/>
      <c r="K367" s="42"/>
      <c r="L367" s="42"/>
      <c r="M367" s="42"/>
      <c r="N367" s="42"/>
      <c r="O367" s="42"/>
      <c r="P367" s="42"/>
      <c r="Q367" s="42"/>
    </row>
    <row r="368" spans="1:17" s="14" customFormat="1" ht="12.75">
      <c r="A368" s="42"/>
      <c r="C368" s="42"/>
      <c r="D368" s="42"/>
      <c r="E368" s="42"/>
      <c r="F368" s="42"/>
      <c r="G368" s="42"/>
      <c r="H368" s="42"/>
      <c r="I368" s="42"/>
      <c r="J368" s="42"/>
      <c r="K368" s="42"/>
      <c r="L368" s="42"/>
      <c r="M368" s="42"/>
      <c r="N368" s="42"/>
      <c r="O368" s="42"/>
      <c r="P368" s="42"/>
      <c r="Q368" s="42"/>
    </row>
    <row r="369" spans="1:17" s="14" customFormat="1" ht="12.75">
      <c r="A369" s="42"/>
      <c r="C369" s="42"/>
      <c r="D369" s="42"/>
      <c r="E369" s="42"/>
      <c r="F369" s="42"/>
      <c r="G369" s="42"/>
      <c r="H369" s="42"/>
      <c r="I369" s="42"/>
      <c r="J369" s="42"/>
      <c r="K369" s="42"/>
      <c r="L369" s="42"/>
      <c r="M369" s="42"/>
      <c r="N369" s="42"/>
      <c r="O369" s="42"/>
      <c r="P369" s="42"/>
      <c r="Q369" s="42"/>
    </row>
    <row r="370" spans="1:17" s="14" customFormat="1" ht="12.75">
      <c r="A370" s="42"/>
      <c r="C370" s="42"/>
      <c r="D370" s="42"/>
      <c r="E370" s="42"/>
      <c r="F370" s="42"/>
      <c r="G370" s="42"/>
      <c r="H370" s="42"/>
      <c r="I370" s="42"/>
      <c r="J370" s="42"/>
      <c r="K370" s="42"/>
      <c r="L370" s="42"/>
      <c r="M370" s="42"/>
      <c r="N370" s="42"/>
      <c r="O370" s="42"/>
      <c r="P370" s="42"/>
      <c r="Q370" s="42"/>
    </row>
    <row r="371" spans="1:17" s="14" customFormat="1" ht="12.75">
      <c r="A371" s="42"/>
      <c r="C371" s="42"/>
      <c r="D371" s="42"/>
      <c r="E371" s="42"/>
      <c r="F371" s="42"/>
      <c r="G371" s="42"/>
      <c r="H371" s="42"/>
      <c r="I371" s="42"/>
      <c r="J371" s="42"/>
      <c r="K371" s="42"/>
      <c r="L371" s="42"/>
      <c r="M371" s="42"/>
      <c r="N371" s="42"/>
      <c r="O371" s="42"/>
      <c r="P371" s="42"/>
      <c r="Q371" s="42"/>
    </row>
    <row r="372" spans="1:17" s="14" customFormat="1" ht="12.75">
      <c r="A372" s="42"/>
      <c r="C372" s="42"/>
      <c r="D372" s="42"/>
      <c r="E372" s="42"/>
      <c r="F372" s="42"/>
      <c r="G372" s="42"/>
      <c r="H372" s="42"/>
      <c r="I372" s="42"/>
      <c r="J372" s="42"/>
      <c r="K372" s="42"/>
      <c r="L372" s="42"/>
      <c r="M372" s="42"/>
      <c r="N372" s="42"/>
      <c r="O372" s="42"/>
      <c r="P372" s="42"/>
      <c r="Q372" s="42"/>
    </row>
    <row r="373" spans="1:17" s="14" customFormat="1" ht="12.75">
      <c r="A373" s="42"/>
      <c r="C373" s="42"/>
      <c r="D373" s="42"/>
      <c r="E373" s="42"/>
      <c r="F373" s="42"/>
      <c r="G373" s="42"/>
      <c r="H373" s="42"/>
      <c r="I373" s="42"/>
      <c r="J373" s="42"/>
      <c r="K373" s="42"/>
      <c r="L373" s="42"/>
      <c r="M373" s="42"/>
      <c r="N373" s="42"/>
      <c r="O373" s="42"/>
      <c r="P373" s="42"/>
      <c r="Q373" s="42"/>
    </row>
    <row r="374" spans="1:17" s="14" customFormat="1" ht="12.75">
      <c r="A374" s="42"/>
      <c r="C374" s="42"/>
      <c r="D374" s="42"/>
      <c r="E374" s="42"/>
      <c r="F374" s="42"/>
      <c r="G374" s="42"/>
      <c r="H374" s="42"/>
      <c r="I374" s="42"/>
      <c r="J374" s="42"/>
      <c r="K374" s="42"/>
      <c r="L374" s="42"/>
      <c r="M374" s="42"/>
      <c r="N374" s="42"/>
      <c r="O374" s="42"/>
      <c r="P374" s="42"/>
      <c r="Q374" s="42"/>
    </row>
    <row r="375" spans="1:17" s="14" customFormat="1" ht="12.75">
      <c r="A375" s="42"/>
      <c r="C375" s="42"/>
      <c r="D375" s="42"/>
      <c r="E375" s="42"/>
      <c r="F375" s="42"/>
      <c r="G375" s="42"/>
      <c r="H375" s="42"/>
      <c r="I375" s="42"/>
      <c r="J375" s="42"/>
      <c r="K375" s="42"/>
      <c r="L375" s="42"/>
      <c r="M375" s="42"/>
      <c r="N375" s="42"/>
      <c r="O375" s="42"/>
      <c r="P375" s="42"/>
      <c r="Q375" s="42"/>
    </row>
    <row r="376" spans="1:17" s="14" customFormat="1" ht="12.75">
      <c r="A376" s="42"/>
      <c r="C376" s="42"/>
      <c r="D376" s="42"/>
      <c r="E376" s="42"/>
      <c r="F376" s="42"/>
      <c r="G376" s="42"/>
      <c r="H376" s="42"/>
      <c r="I376" s="42"/>
      <c r="J376" s="42"/>
      <c r="K376" s="42"/>
      <c r="L376" s="42"/>
      <c r="M376" s="42"/>
      <c r="N376" s="42"/>
      <c r="O376" s="42"/>
      <c r="P376" s="42"/>
      <c r="Q376" s="42"/>
    </row>
    <row r="377" spans="1:17" s="14" customFormat="1" ht="12.75">
      <c r="A377" s="42"/>
      <c r="C377" s="42"/>
      <c r="D377" s="42"/>
      <c r="E377" s="42"/>
      <c r="F377" s="42"/>
      <c r="G377" s="42"/>
      <c r="H377" s="42"/>
      <c r="I377" s="42"/>
      <c r="J377" s="42"/>
      <c r="K377" s="42"/>
      <c r="L377" s="42"/>
      <c r="M377" s="42"/>
      <c r="N377" s="42"/>
      <c r="O377" s="42"/>
      <c r="P377" s="42"/>
      <c r="Q377" s="42"/>
    </row>
    <row r="378" spans="1:17" s="14" customFormat="1" ht="12.75">
      <c r="A378" s="42"/>
      <c r="C378" s="42"/>
      <c r="D378" s="42"/>
      <c r="E378" s="42"/>
      <c r="F378" s="42"/>
      <c r="G378" s="42"/>
      <c r="H378" s="42"/>
      <c r="I378" s="42"/>
      <c r="J378" s="42"/>
      <c r="K378" s="42"/>
      <c r="L378" s="42"/>
      <c r="M378" s="42"/>
      <c r="N378" s="42"/>
      <c r="O378" s="42"/>
      <c r="P378" s="42"/>
      <c r="Q378" s="42"/>
    </row>
    <row r="379" spans="1:17" s="14" customFormat="1" ht="12.75">
      <c r="A379" s="42"/>
      <c r="C379" s="42"/>
      <c r="D379" s="42"/>
      <c r="E379" s="42"/>
      <c r="F379" s="42"/>
      <c r="G379" s="42"/>
      <c r="H379" s="42"/>
      <c r="I379" s="42"/>
      <c r="J379" s="42"/>
      <c r="K379" s="42"/>
      <c r="L379" s="42"/>
      <c r="M379" s="42"/>
      <c r="N379" s="42"/>
      <c r="O379" s="42"/>
      <c r="P379" s="42"/>
      <c r="Q379" s="42"/>
    </row>
    <row r="380" spans="1:17" s="14" customFormat="1" ht="12.75">
      <c r="A380" s="42"/>
      <c r="C380" s="42"/>
      <c r="D380" s="42"/>
      <c r="E380" s="42"/>
      <c r="F380" s="42"/>
      <c r="G380" s="42"/>
      <c r="H380" s="42"/>
      <c r="I380" s="42"/>
      <c r="J380" s="42"/>
      <c r="K380" s="42"/>
      <c r="L380" s="42"/>
      <c r="M380" s="42"/>
      <c r="N380" s="42"/>
      <c r="O380" s="42"/>
      <c r="P380" s="42"/>
      <c r="Q380" s="42"/>
    </row>
    <row r="381" spans="1:17" s="14" customFormat="1" ht="12.75">
      <c r="A381" s="42"/>
      <c r="C381" s="42"/>
      <c r="D381" s="42"/>
      <c r="E381" s="42"/>
      <c r="F381" s="42"/>
      <c r="G381" s="42"/>
      <c r="H381" s="42"/>
      <c r="I381" s="42"/>
      <c r="J381" s="42"/>
      <c r="K381" s="42"/>
      <c r="L381" s="42"/>
      <c r="M381" s="42"/>
      <c r="N381" s="42"/>
      <c r="O381" s="42"/>
      <c r="P381" s="42"/>
      <c r="Q381" s="42"/>
    </row>
    <row r="382" spans="1:17" s="14" customFormat="1" ht="12.75">
      <c r="A382" s="42"/>
      <c r="C382" s="42"/>
      <c r="D382" s="42"/>
      <c r="E382" s="42"/>
      <c r="F382" s="42"/>
      <c r="G382" s="42"/>
      <c r="H382" s="42"/>
      <c r="I382" s="42"/>
      <c r="J382" s="42"/>
      <c r="K382" s="42"/>
      <c r="L382" s="42"/>
      <c r="M382" s="42"/>
      <c r="N382" s="42"/>
      <c r="O382" s="42"/>
      <c r="P382" s="42"/>
      <c r="Q382" s="42"/>
    </row>
    <row r="383" spans="1:17" s="14" customFormat="1" ht="12.75">
      <c r="A383" s="42"/>
      <c r="C383" s="42"/>
      <c r="D383" s="42"/>
      <c r="E383" s="42"/>
      <c r="F383" s="42"/>
      <c r="G383" s="42"/>
      <c r="H383" s="42"/>
      <c r="I383" s="42"/>
      <c r="J383" s="42"/>
      <c r="K383" s="42"/>
      <c r="L383" s="42"/>
      <c r="M383" s="42"/>
      <c r="N383" s="42"/>
      <c r="O383" s="42"/>
      <c r="P383" s="42"/>
      <c r="Q383" s="42"/>
    </row>
    <row r="384" spans="1:17" s="14" customFormat="1" ht="12.75">
      <c r="A384" s="42"/>
      <c r="C384" s="42"/>
      <c r="D384" s="42"/>
      <c r="E384" s="42"/>
      <c r="F384" s="42"/>
      <c r="G384" s="42"/>
      <c r="H384" s="42"/>
      <c r="I384" s="42"/>
      <c r="J384" s="42"/>
      <c r="K384" s="42"/>
      <c r="L384" s="42"/>
      <c r="M384" s="42"/>
      <c r="N384" s="42"/>
      <c r="O384" s="42"/>
      <c r="P384" s="42"/>
      <c r="Q384" s="42"/>
    </row>
    <row r="385" spans="1:17" s="14" customFormat="1" ht="12.75">
      <c r="A385" s="42"/>
      <c r="C385" s="42"/>
      <c r="D385" s="42"/>
      <c r="E385" s="42"/>
      <c r="F385" s="42"/>
      <c r="G385" s="42"/>
      <c r="H385" s="42"/>
      <c r="I385" s="42"/>
      <c r="J385" s="42"/>
      <c r="K385" s="42"/>
      <c r="L385" s="42"/>
      <c r="M385" s="42"/>
      <c r="N385" s="42"/>
      <c r="O385" s="42"/>
      <c r="P385" s="42"/>
      <c r="Q385" s="42"/>
    </row>
    <row r="386" spans="1:17" s="14" customFormat="1" ht="12.75">
      <c r="A386" s="42"/>
      <c r="C386" s="42"/>
      <c r="D386" s="42"/>
      <c r="E386" s="42"/>
      <c r="F386" s="42"/>
      <c r="G386" s="42"/>
      <c r="H386" s="42"/>
      <c r="I386" s="42"/>
      <c r="J386" s="42"/>
      <c r="K386" s="42"/>
      <c r="L386" s="42"/>
      <c r="M386" s="42"/>
      <c r="N386" s="42"/>
      <c r="O386" s="42"/>
      <c r="P386" s="42"/>
      <c r="Q386" s="42"/>
    </row>
    <row r="387" spans="1:17" s="14" customFormat="1" ht="12.75">
      <c r="A387" s="42"/>
      <c r="C387" s="42"/>
      <c r="D387" s="42"/>
      <c r="E387" s="42"/>
      <c r="F387" s="42"/>
      <c r="G387" s="42"/>
      <c r="H387" s="42"/>
      <c r="I387" s="42"/>
      <c r="J387" s="42"/>
      <c r="K387" s="42"/>
      <c r="L387" s="42"/>
      <c r="M387" s="42"/>
      <c r="N387" s="42"/>
      <c r="O387" s="42"/>
      <c r="P387" s="42"/>
      <c r="Q387" s="42"/>
    </row>
    <row r="388" spans="1:17" s="14" customFormat="1" ht="12.75">
      <c r="A388" s="42"/>
      <c r="C388" s="42"/>
      <c r="D388" s="42"/>
      <c r="E388" s="42"/>
      <c r="F388" s="42"/>
      <c r="G388" s="42"/>
      <c r="H388" s="42"/>
      <c r="I388" s="42"/>
      <c r="J388" s="42"/>
      <c r="K388" s="42"/>
      <c r="L388" s="42"/>
      <c r="M388" s="42"/>
      <c r="N388" s="42"/>
      <c r="O388" s="42"/>
      <c r="P388" s="42"/>
      <c r="Q388" s="42"/>
    </row>
    <row r="389" spans="1:17" s="14" customFormat="1" ht="12.75">
      <c r="A389" s="42"/>
      <c r="C389" s="42"/>
      <c r="D389" s="42"/>
      <c r="E389" s="42"/>
      <c r="F389" s="42"/>
      <c r="G389" s="42"/>
      <c r="H389" s="42"/>
      <c r="I389" s="42"/>
      <c r="J389" s="42"/>
      <c r="K389" s="42"/>
      <c r="L389" s="42"/>
      <c r="M389" s="42"/>
      <c r="N389" s="42"/>
      <c r="O389" s="42"/>
      <c r="P389" s="42"/>
      <c r="Q389" s="42"/>
    </row>
    <row r="390" spans="1:17" s="14" customFormat="1" ht="12.75">
      <c r="A390" s="42"/>
      <c r="C390" s="42"/>
      <c r="D390" s="42"/>
      <c r="E390" s="42"/>
      <c r="F390" s="42"/>
      <c r="G390" s="42"/>
      <c r="H390" s="42"/>
      <c r="I390" s="42"/>
      <c r="J390" s="42"/>
      <c r="K390" s="42"/>
      <c r="L390" s="42"/>
      <c r="M390" s="42"/>
      <c r="N390" s="42"/>
      <c r="O390" s="42"/>
      <c r="P390" s="42"/>
      <c r="Q390" s="42"/>
    </row>
    <row r="391" spans="1:17" s="14" customFormat="1" ht="12.75">
      <c r="A391" s="42"/>
      <c r="C391" s="42"/>
      <c r="D391" s="42"/>
      <c r="E391" s="42"/>
      <c r="F391" s="42"/>
      <c r="G391" s="42"/>
      <c r="H391" s="42"/>
      <c r="I391" s="42"/>
      <c r="J391" s="42"/>
      <c r="K391" s="42"/>
      <c r="L391" s="42"/>
      <c r="M391" s="42"/>
      <c r="N391" s="42"/>
      <c r="O391" s="42"/>
      <c r="P391" s="42"/>
      <c r="Q391" s="42"/>
    </row>
    <row r="392" spans="1:17" s="14" customFormat="1" ht="12.75">
      <c r="A392" s="42"/>
      <c r="C392" s="42"/>
      <c r="D392" s="42"/>
      <c r="E392" s="42"/>
      <c r="F392" s="42"/>
      <c r="G392" s="42"/>
      <c r="H392" s="42"/>
      <c r="I392" s="42"/>
      <c r="J392" s="42"/>
      <c r="K392" s="42"/>
      <c r="L392" s="42"/>
      <c r="M392" s="42"/>
      <c r="N392" s="42"/>
      <c r="O392" s="42"/>
      <c r="P392" s="42"/>
      <c r="Q392" s="42"/>
    </row>
    <row r="393" spans="1:17" s="14" customFormat="1" ht="12.75">
      <c r="A393" s="42"/>
      <c r="C393" s="42"/>
      <c r="D393" s="42"/>
      <c r="E393" s="42"/>
      <c r="F393" s="42"/>
      <c r="G393" s="42"/>
      <c r="H393" s="42"/>
      <c r="I393" s="42"/>
      <c r="J393" s="42"/>
      <c r="K393" s="42"/>
      <c r="L393" s="42"/>
      <c r="M393" s="42"/>
      <c r="N393" s="42"/>
      <c r="O393" s="42"/>
      <c r="P393" s="42"/>
      <c r="Q393" s="42"/>
    </row>
    <row r="394" spans="1:17" s="14" customFormat="1" ht="12.75">
      <c r="A394" s="42"/>
      <c r="C394" s="42"/>
      <c r="D394" s="42"/>
      <c r="E394" s="42"/>
      <c r="F394" s="42"/>
      <c r="G394" s="42"/>
      <c r="H394" s="42"/>
      <c r="I394" s="42"/>
      <c r="J394" s="42"/>
      <c r="K394" s="42"/>
      <c r="L394" s="42"/>
      <c r="M394" s="42"/>
      <c r="N394" s="42"/>
      <c r="O394" s="42"/>
      <c r="P394" s="42"/>
      <c r="Q394" s="42"/>
    </row>
    <row r="395" spans="1:17" s="14" customFormat="1" ht="12.75">
      <c r="A395" s="42"/>
      <c r="C395" s="42"/>
      <c r="D395" s="42"/>
      <c r="E395" s="42"/>
      <c r="F395" s="42"/>
      <c r="G395" s="42"/>
      <c r="H395" s="42"/>
      <c r="I395" s="42"/>
      <c r="J395" s="42"/>
      <c r="K395" s="42"/>
      <c r="L395" s="42"/>
      <c r="M395" s="42"/>
      <c r="N395" s="42"/>
      <c r="O395" s="42"/>
      <c r="P395" s="42"/>
      <c r="Q395" s="42"/>
    </row>
    <row r="396" spans="1:17" s="14" customFormat="1" ht="12.75">
      <c r="A396" s="42"/>
      <c r="C396" s="42"/>
      <c r="D396" s="42"/>
      <c r="E396" s="42"/>
      <c r="F396" s="42"/>
      <c r="G396" s="42"/>
      <c r="H396" s="42"/>
      <c r="I396" s="42"/>
      <c r="J396" s="42"/>
      <c r="K396" s="42"/>
      <c r="L396" s="42"/>
      <c r="M396" s="42"/>
      <c r="N396" s="42"/>
      <c r="O396" s="42"/>
      <c r="P396" s="42"/>
      <c r="Q396" s="42"/>
    </row>
    <row r="397" spans="1:17" s="14" customFormat="1" ht="12.75">
      <c r="A397" s="42"/>
      <c r="C397" s="42"/>
      <c r="D397" s="42"/>
      <c r="E397" s="42"/>
      <c r="F397" s="42"/>
      <c r="G397" s="42"/>
      <c r="H397" s="42"/>
      <c r="I397" s="42"/>
      <c r="J397" s="42"/>
      <c r="K397" s="42"/>
      <c r="L397" s="42"/>
      <c r="M397" s="42"/>
      <c r="N397" s="42"/>
      <c r="O397" s="42"/>
      <c r="P397" s="42"/>
      <c r="Q397" s="42"/>
    </row>
    <row r="398" spans="1:17" s="14" customFormat="1" ht="12.75">
      <c r="A398" s="42"/>
      <c r="C398" s="42"/>
      <c r="D398" s="42"/>
      <c r="E398" s="42"/>
      <c r="F398" s="42"/>
      <c r="G398" s="42"/>
      <c r="H398" s="42"/>
      <c r="I398" s="42"/>
      <c r="J398" s="42"/>
      <c r="K398" s="42"/>
      <c r="L398" s="42"/>
      <c r="M398" s="42"/>
      <c r="N398" s="42"/>
      <c r="O398" s="42"/>
      <c r="P398" s="42"/>
      <c r="Q398" s="42"/>
    </row>
    <row r="399" spans="1:17" s="14" customFormat="1" ht="12.75">
      <c r="A399" s="42"/>
      <c r="C399" s="42"/>
      <c r="D399" s="42"/>
      <c r="E399" s="42"/>
      <c r="F399" s="42"/>
      <c r="G399" s="42"/>
      <c r="H399" s="42"/>
      <c r="I399" s="42"/>
      <c r="J399" s="42"/>
      <c r="K399" s="42"/>
      <c r="L399" s="42"/>
      <c r="M399" s="42"/>
      <c r="N399" s="42"/>
      <c r="O399" s="42"/>
      <c r="P399" s="42"/>
      <c r="Q399" s="42"/>
    </row>
    <row r="400" spans="1:17" s="14" customFormat="1" ht="12.75">
      <c r="A400" s="42"/>
      <c r="C400" s="42"/>
      <c r="D400" s="42"/>
      <c r="E400" s="42"/>
      <c r="F400" s="42"/>
      <c r="G400" s="42"/>
      <c r="H400" s="42"/>
      <c r="I400" s="42"/>
      <c r="J400" s="42"/>
      <c r="K400" s="42"/>
      <c r="L400" s="42"/>
      <c r="M400" s="42"/>
      <c r="N400" s="42"/>
      <c r="O400" s="42"/>
      <c r="P400" s="42"/>
      <c r="Q400" s="42"/>
    </row>
    <row r="401" spans="1:17" s="14" customFormat="1" ht="12.75">
      <c r="A401" s="42"/>
      <c r="C401" s="42"/>
      <c r="D401" s="42"/>
      <c r="E401" s="42"/>
      <c r="F401" s="42"/>
      <c r="G401" s="42"/>
      <c r="H401" s="42"/>
      <c r="I401" s="42"/>
      <c r="J401" s="42"/>
      <c r="K401" s="42"/>
      <c r="L401" s="42"/>
      <c r="M401" s="42"/>
      <c r="N401" s="42"/>
      <c r="O401" s="42"/>
      <c r="P401" s="42"/>
      <c r="Q401" s="42"/>
    </row>
    <row r="402" spans="1:17" s="14" customFormat="1" ht="12.75">
      <c r="A402" s="42"/>
      <c r="C402" s="42"/>
      <c r="D402" s="42"/>
      <c r="E402" s="42"/>
      <c r="F402" s="42"/>
      <c r="G402" s="42"/>
      <c r="H402" s="42"/>
      <c r="I402" s="42"/>
      <c r="J402" s="42"/>
      <c r="K402" s="42"/>
      <c r="L402" s="42"/>
      <c r="M402" s="42"/>
      <c r="N402" s="42"/>
      <c r="O402" s="42"/>
      <c r="P402" s="42"/>
      <c r="Q402" s="42"/>
    </row>
    <row r="403" spans="1:17" s="14" customFormat="1" ht="12.75">
      <c r="A403" s="42"/>
      <c r="C403" s="42"/>
      <c r="D403" s="42"/>
      <c r="E403" s="42"/>
      <c r="F403" s="42"/>
      <c r="G403" s="42"/>
      <c r="H403" s="42"/>
      <c r="I403" s="42"/>
      <c r="J403" s="42"/>
      <c r="K403" s="42"/>
      <c r="L403" s="42"/>
      <c r="M403" s="42"/>
      <c r="N403" s="42"/>
      <c r="O403" s="42"/>
      <c r="P403" s="42"/>
      <c r="Q403" s="42"/>
    </row>
    <row r="404" spans="1:17" s="14" customFormat="1" ht="12.75">
      <c r="A404" s="42"/>
      <c r="C404" s="42"/>
      <c r="D404" s="42"/>
      <c r="E404" s="42"/>
      <c r="F404" s="42"/>
      <c r="G404" s="42"/>
      <c r="H404" s="42"/>
      <c r="I404" s="42"/>
      <c r="J404" s="42"/>
      <c r="K404" s="42"/>
      <c r="L404" s="42"/>
      <c r="M404" s="42"/>
      <c r="N404" s="42"/>
      <c r="O404" s="42"/>
      <c r="P404" s="42"/>
      <c r="Q404" s="42"/>
    </row>
    <row r="405" spans="1:17" s="14" customFormat="1" ht="12.75">
      <c r="A405" s="42"/>
      <c r="C405" s="42"/>
      <c r="D405" s="42"/>
      <c r="E405" s="42"/>
      <c r="F405" s="42"/>
      <c r="G405" s="42"/>
      <c r="H405" s="42"/>
      <c r="I405" s="42"/>
      <c r="J405" s="42"/>
      <c r="K405" s="42"/>
      <c r="L405" s="42"/>
      <c r="M405" s="42"/>
      <c r="N405" s="42"/>
      <c r="O405" s="42"/>
      <c r="P405" s="42"/>
      <c r="Q405" s="42"/>
    </row>
    <row r="406" spans="1:17" s="14" customFormat="1" ht="12.75">
      <c r="A406" s="42"/>
      <c r="C406" s="42"/>
      <c r="D406" s="42"/>
      <c r="E406" s="42"/>
      <c r="F406" s="42"/>
      <c r="G406" s="42"/>
      <c r="H406" s="42"/>
      <c r="I406" s="42"/>
      <c r="J406" s="42"/>
      <c r="K406" s="42"/>
      <c r="L406" s="42"/>
      <c r="M406" s="42"/>
      <c r="N406" s="42"/>
      <c r="O406" s="42"/>
      <c r="P406" s="42"/>
      <c r="Q406" s="42"/>
    </row>
    <row r="407" spans="1:17" s="14" customFormat="1" ht="12.75">
      <c r="A407" s="42"/>
      <c r="C407" s="42"/>
      <c r="D407" s="42"/>
      <c r="E407" s="42"/>
      <c r="F407" s="42"/>
      <c r="G407" s="42"/>
      <c r="H407" s="42"/>
      <c r="I407" s="42"/>
      <c r="J407" s="42"/>
      <c r="K407" s="42"/>
      <c r="L407" s="42"/>
      <c r="M407" s="42"/>
      <c r="N407" s="42"/>
      <c r="O407" s="42"/>
      <c r="P407" s="42"/>
      <c r="Q407" s="42"/>
    </row>
    <row r="408" spans="1:17" s="14" customFormat="1" ht="12.75">
      <c r="A408" s="42"/>
      <c r="C408" s="42"/>
      <c r="D408" s="42"/>
      <c r="E408" s="42"/>
      <c r="F408" s="42"/>
      <c r="G408" s="42"/>
      <c r="H408" s="42"/>
      <c r="I408" s="42"/>
      <c r="J408" s="42"/>
      <c r="K408" s="42"/>
      <c r="L408" s="42"/>
      <c r="M408" s="42"/>
      <c r="N408" s="42"/>
      <c r="O408" s="42"/>
      <c r="P408" s="42"/>
      <c r="Q408" s="42"/>
    </row>
    <row r="409" spans="1:17" s="14" customFormat="1" ht="12.75">
      <c r="A409" s="42"/>
      <c r="C409" s="42"/>
      <c r="D409" s="42"/>
      <c r="E409" s="42"/>
      <c r="F409" s="42"/>
      <c r="G409" s="42"/>
      <c r="H409" s="42"/>
      <c r="I409" s="42"/>
      <c r="J409" s="42"/>
      <c r="K409" s="42"/>
      <c r="L409" s="42"/>
      <c r="M409" s="42"/>
      <c r="N409" s="42"/>
      <c r="O409" s="42"/>
      <c r="P409" s="42"/>
      <c r="Q409" s="42"/>
    </row>
    <row r="410" spans="1:17" s="14" customFormat="1" ht="12.75">
      <c r="A410" s="42"/>
      <c r="C410" s="42"/>
      <c r="D410" s="42"/>
      <c r="E410" s="42"/>
      <c r="F410" s="42"/>
      <c r="G410" s="42"/>
      <c r="H410" s="42"/>
      <c r="I410" s="42"/>
      <c r="J410" s="42"/>
      <c r="K410" s="42"/>
      <c r="L410" s="42"/>
      <c r="M410" s="42"/>
      <c r="N410" s="42"/>
      <c r="O410" s="42"/>
      <c r="P410" s="42"/>
      <c r="Q410" s="42"/>
    </row>
    <row r="411" spans="1:17" s="14" customFormat="1" ht="12.75">
      <c r="A411" s="42"/>
      <c r="C411" s="42"/>
      <c r="D411" s="42"/>
      <c r="E411" s="42"/>
      <c r="F411" s="42"/>
      <c r="G411" s="42"/>
      <c r="H411" s="42"/>
      <c r="I411" s="42"/>
      <c r="J411" s="42"/>
      <c r="K411" s="42"/>
      <c r="L411" s="42"/>
      <c r="M411" s="42"/>
      <c r="N411" s="42"/>
      <c r="O411" s="42"/>
      <c r="P411" s="42"/>
      <c r="Q411" s="42"/>
    </row>
    <row r="412" spans="1:17" s="14" customFormat="1" ht="12.75">
      <c r="A412" s="42"/>
      <c r="C412" s="42"/>
      <c r="D412" s="42"/>
      <c r="E412" s="42"/>
      <c r="F412" s="42"/>
      <c r="G412" s="42"/>
      <c r="H412" s="42"/>
      <c r="I412" s="42"/>
      <c r="J412" s="42"/>
      <c r="K412" s="42"/>
      <c r="L412" s="42"/>
      <c r="M412" s="42"/>
      <c r="N412" s="42"/>
      <c r="O412" s="42"/>
      <c r="P412" s="42"/>
      <c r="Q412" s="42"/>
    </row>
    <row r="413" spans="1:17" s="14" customFormat="1" ht="12.75">
      <c r="A413" s="42"/>
      <c r="C413" s="42"/>
      <c r="D413" s="42"/>
      <c r="E413" s="42"/>
      <c r="F413" s="42"/>
      <c r="G413" s="42"/>
      <c r="H413" s="42"/>
      <c r="I413" s="42"/>
      <c r="J413" s="42"/>
      <c r="K413" s="42"/>
      <c r="L413" s="42"/>
      <c r="M413" s="42"/>
      <c r="N413" s="42"/>
      <c r="O413" s="42"/>
      <c r="P413" s="42"/>
      <c r="Q413" s="42"/>
    </row>
    <row r="414" spans="1:17" s="14" customFormat="1" ht="12.75">
      <c r="A414" s="42"/>
      <c r="C414" s="42"/>
      <c r="D414" s="42"/>
      <c r="E414" s="42"/>
      <c r="F414" s="42"/>
      <c r="G414" s="42"/>
      <c r="H414" s="42"/>
      <c r="I414" s="42"/>
      <c r="J414" s="42"/>
      <c r="K414" s="42"/>
      <c r="L414" s="42"/>
      <c r="M414" s="42"/>
      <c r="N414" s="42"/>
      <c r="O414" s="42"/>
      <c r="P414" s="42"/>
      <c r="Q414" s="42"/>
    </row>
    <row r="415" spans="1:17" s="14" customFormat="1" ht="12.75">
      <c r="A415" s="42"/>
      <c r="C415" s="42"/>
      <c r="D415" s="42"/>
      <c r="E415" s="42"/>
      <c r="F415" s="42"/>
      <c r="G415" s="42"/>
      <c r="H415" s="42"/>
      <c r="I415" s="42"/>
      <c r="J415" s="42"/>
      <c r="K415" s="42"/>
      <c r="L415" s="42"/>
      <c r="M415" s="42"/>
      <c r="N415" s="42"/>
      <c r="O415" s="42"/>
      <c r="P415" s="42"/>
      <c r="Q415" s="42"/>
    </row>
    <row r="416" spans="1:17" s="14" customFormat="1" ht="12.75">
      <c r="A416" s="42"/>
      <c r="C416" s="42"/>
      <c r="D416" s="42"/>
      <c r="E416" s="42"/>
      <c r="F416" s="42"/>
      <c r="G416" s="42"/>
      <c r="H416" s="42"/>
      <c r="I416" s="42"/>
      <c r="J416" s="42"/>
      <c r="K416" s="42"/>
      <c r="L416" s="42"/>
      <c r="M416" s="42"/>
      <c r="N416" s="42"/>
      <c r="O416" s="42"/>
      <c r="P416" s="42"/>
      <c r="Q416" s="42"/>
    </row>
    <row r="417" spans="1:17" s="14" customFormat="1" ht="12.75">
      <c r="A417" s="42"/>
      <c r="C417" s="42"/>
      <c r="D417" s="42"/>
      <c r="E417" s="42"/>
      <c r="F417" s="42"/>
      <c r="G417" s="42"/>
      <c r="H417" s="42"/>
      <c r="I417" s="42"/>
      <c r="J417" s="42"/>
      <c r="K417" s="42"/>
      <c r="L417" s="42"/>
      <c r="M417" s="42"/>
      <c r="N417" s="42"/>
      <c r="O417" s="42"/>
      <c r="P417" s="42"/>
      <c r="Q417" s="42"/>
    </row>
    <row r="418" spans="1:17" s="14" customFormat="1" ht="12.75">
      <c r="A418" s="42"/>
      <c r="C418" s="42"/>
      <c r="D418" s="42"/>
      <c r="E418" s="42"/>
      <c r="F418" s="42"/>
      <c r="G418" s="42"/>
      <c r="H418" s="42"/>
      <c r="I418" s="42"/>
      <c r="J418" s="42"/>
      <c r="K418" s="42"/>
      <c r="L418" s="42"/>
      <c r="M418" s="42"/>
      <c r="N418" s="42"/>
      <c r="O418" s="42"/>
      <c r="P418" s="42"/>
      <c r="Q418" s="42"/>
    </row>
    <row r="419" spans="1:17" s="14" customFormat="1" ht="12.75">
      <c r="A419" s="42"/>
      <c r="C419" s="42"/>
      <c r="D419" s="42"/>
      <c r="E419" s="42"/>
      <c r="F419" s="42"/>
      <c r="G419" s="42"/>
      <c r="H419" s="42"/>
      <c r="I419" s="42"/>
      <c r="J419" s="42"/>
      <c r="K419" s="42"/>
      <c r="L419" s="42"/>
      <c r="M419" s="42"/>
      <c r="N419" s="42"/>
      <c r="O419" s="42"/>
      <c r="P419" s="42"/>
      <c r="Q419" s="42"/>
    </row>
    <row r="420" spans="1:17" s="14" customFormat="1" ht="12.75">
      <c r="A420" s="42"/>
      <c r="C420" s="42"/>
      <c r="D420" s="42"/>
      <c r="E420" s="42"/>
      <c r="F420" s="42"/>
      <c r="G420" s="42"/>
      <c r="H420" s="42"/>
      <c r="I420" s="42"/>
      <c r="J420" s="42"/>
      <c r="K420" s="42"/>
      <c r="L420" s="42"/>
      <c r="M420" s="42"/>
      <c r="N420" s="42"/>
      <c r="O420" s="42"/>
      <c r="P420" s="42"/>
      <c r="Q420" s="42"/>
    </row>
    <row r="421" spans="1:17" s="14" customFormat="1" ht="12.75">
      <c r="A421" s="42"/>
      <c r="C421" s="42"/>
      <c r="D421" s="42"/>
      <c r="E421" s="42"/>
      <c r="F421" s="42"/>
      <c r="G421" s="42"/>
      <c r="H421" s="42"/>
      <c r="I421" s="42"/>
      <c r="J421" s="42"/>
      <c r="K421" s="42"/>
      <c r="L421" s="42"/>
      <c r="M421" s="42"/>
      <c r="N421" s="42"/>
      <c r="O421" s="42"/>
      <c r="P421" s="42"/>
      <c r="Q421" s="42"/>
    </row>
    <row r="422" spans="1:17" s="14" customFormat="1" ht="12.75">
      <c r="A422" s="42"/>
      <c r="C422" s="42"/>
      <c r="D422" s="42"/>
      <c r="E422" s="42"/>
      <c r="F422" s="42"/>
      <c r="G422" s="42"/>
      <c r="H422" s="42"/>
      <c r="I422" s="42"/>
      <c r="J422" s="42"/>
      <c r="K422" s="42"/>
      <c r="L422" s="42"/>
      <c r="M422" s="42"/>
      <c r="N422" s="42"/>
      <c r="O422" s="42"/>
      <c r="P422" s="42"/>
      <c r="Q422" s="42"/>
    </row>
    <row r="423" spans="1:17" s="14" customFormat="1" ht="12.75">
      <c r="A423" s="42"/>
      <c r="C423" s="42"/>
      <c r="D423" s="42"/>
      <c r="E423" s="42"/>
      <c r="F423" s="42"/>
      <c r="G423" s="42"/>
      <c r="H423" s="42"/>
      <c r="I423" s="42"/>
      <c r="J423" s="42"/>
      <c r="K423" s="42"/>
      <c r="L423" s="42"/>
      <c r="M423" s="42"/>
      <c r="N423" s="42"/>
      <c r="O423" s="42"/>
      <c r="P423" s="42"/>
      <c r="Q423" s="42"/>
    </row>
    <row r="424" spans="1:17" s="14" customFormat="1" ht="12.75">
      <c r="A424" s="42"/>
      <c r="C424" s="42"/>
      <c r="D424" s="42"/>
      <c r="E424" s="42"/>
      <c r="F424" s="42"/>
      <c r="G424" s="42"/>
      <c r="H424" s="42"/>
      <c r="I424" s="42"/>
      <c r="J424" s="42"/>
      <c r="K424" s="42"/>
      <c r="L424" s="42"/>
      <c r="M424" s="42"/>
      <c r="N424" s="42"/>
      <c r="O424" s="42"/>
      <c r="P424" s="42"/>
      <c r="Q424" s="42"/>
    </row>
    <row r="425" spans="1:17" s="14" customFormat="1" ht="12.75">
      <c r="A425" s="42"/>
      <c r="C425" s="42"/>
      <c r="D425" s="42"/>
      <c r="E425" s="42"/>
      <c r="F425" s="42"/>
      <c r="G425" s="42"/>
      <c r="H425" s="42"/>
      <c r="I425" s="42"/>
      <c r="J425" s="42"/>
      <c r="K425" s="42"/>
      <c r="L425" s="42"/>
      <c r="M425" s="42"/>
      <c r="N425" s="42"/>
      <c r="O425" s="42"/>
      <c r="P425" s="42"/>
      <c r="Q425" s="42"/>
    </row>
    <row r="426" spans="1:17" s="14" customFormat="1" ht="12.75">
      <c r="A426" s="42"/>
      <c r="C426" s="42"/>
      <c r="D426" s="42"/>
      <c r="E426" s="42"/>
      <c r="F426" s="42"/>
      <c r="G426" s="42"/>
      <c r="H426" s="42"/>
      <c r="I426" s="42"/>
      <c r="J426" s="42"/>
      <c r="K426" s="42"/>
      <c r="L426" s="42"/>
      <c r="M426" s="42"/>
      <c r="N426" s="42"/>
      <c r="O426" s="42"/>
      <c r="P426" s="42"/>
      <c r="Q426" s="42"/>
    </row>
    <row r="427" spans="1:17" s="14" customFormat="1" ht="12.75">
      <c r="A427" s="42"/>
      <c r="C427" s="42"/>
      <c r="D427" s="42"/>
      <c r="E427" s="42"/>
      <c r="F427" s="42"/>
      <c r="G427" s="42"/>
      <c r="H427" s="42"/>
      <c r="I427" s="42"/>
      <c r="J427" s="42"/>
      <c r="K427" s="42"/>
      <c r="L427" s="42"/>
      <c r="M427" s="42"/>
      <c r="N427" s="42"/>
      <c r="O427" s="42"/>
      <c r="P427" s="42"/>
      <c r="Q427" s="42"/>
    </row>
    <row r="428" spans="1:17" s="14" customFormat="1" ht="12.75">
      <c r="A428" s="42"/>
      <c r="C428" s="42"/>
      <c r="D428" s="42"/>
      <c r="E428" s="42"/>
      <c r="F428" s="42"/>
      <c r="G428" s="42"/>
      <c r="H428" s="42"/>
      <c r="I428" s="42"/>
      <c r="J428" s="42"/>
      <c r="K428" s="42"/>
      <c r="L428" s="42"/>
      <c r="M428" s="42"/>
      <c r="N428" s="42"/>
      <c r="O428" s="42"/>
      <c r="P428" s="42"/>
      <c r="Q428" s="42"/>
    </row>
    <row r="429" spans="1:17" s="14" customFormat="1" ht="12.75">
      <c r="A429" s="42"/>
      <c r="C429" s="42"/>
      <c r="D429" s="42"/>
      <c r="E429" s="42"/>
      <c r="F429" s="42"/>
      <c r="G429" s="42"/>
      <c r="H429" s="42"/>
      <c r="I429" s="42"/>
      <c r="J429" s="42"/>
      <c r="K429" s="42"/>
      <c r="L429" s="42"/>
      <c r="M429" s="42"/>
      <c r="N429" s="42"/>
      <c r="O429" s="42"/>
      <c r="P429" s="42"/>
      <c r="Q429" s="42"/>
    </row>
    <row r="430" spans="1:17" s="14" customFormat="1" ht="12.75">
      <c r="A430" s="42"/>
      <c r="C430" s="42"/>
      <c r="D430" s="42"/>
      <c r="E430" s="42"/>
      <c r="F430" s="42"/>
      <c r="G430" s="42"/>
      <c r="H430" s="42"/>
      <c r="I430" s="42"/>
      <c r="J430" s="42"/>
      <c r="K430" s="42"/>
      <c r="L430" s="42"/>
      <c r="M430" s="42"/>
      <c r="N430" s="42"/>
      <c r="O430" s="42"/>
      <c r="P430" s="42"/>
      <c r="Q430" s="42"/>
    </row>
    <row r="431" spans="1:17" s="14" customFormat="1" ht="12.75">
      <c r="A431" s="42"/>
      <c r="C431" s="42"/>
      <c r="D431" s="42"/>
      <c r="E431" s="42"/>
      <c r="F431" s="42"/>
      <c r="G431" s="42"/>
      <c r="H431" s="42"/>
      <c r="I431" s="42"/>
      <c r="J431" s="42"/>
      <c r="K431" s="42"/>
      <c r="L431" s="42"/>
      <c r="M431" s="42"/>
      <c r="N431" s="42"/>
      <c r="O431" s="42"/>
      <c r="P431" s="42"/>
      <c r="Q431" s="42"/>
    </row>
    <row r="432" spans="1:17" s="14" customFormat="1" ht="12.75">
      <c r="A432" s="42"/>
      <c r="C432" s="42"/>
      <c r="D432" s="42"/>
      <c r="E432" s="42"/>
      <c r="F432" s="42"/>
      <c r="G432" s="42"/>
      <c r="H432" s="42"/>
      <c r="I432" s="42"/>
      <c r="J432" s="42"/>
      <c r="K432" s="42"/>
      <c r="L432" s="42"/>
      <c r="M432" s="42"/>
      <c r="N432" s="42"/>
      <c r="O432" s="42"/>
      <c r="P432" s="42"/>
      <c r="Q432" s="42"/>
    </row>
    <row r="433" spans="1:17" s="14" customFormat="1" ht="12.75">
      <c r="A433" s="42"/>
      <c r="C433" s="42"/>
      <c r="D433" s="42"/>
      <c r="E433" s="42"/>
      <c r="F433" s="42"/>
      <c r="G433" s="42"/>
      <c r="H433" s="42"/>
      <c r="I433" s="42"/>
      <c r="J433" s="42"/>
      <c r="K433" s="42"/>
      <c r="L433" s="42"/>
      <c r="M433" s="42"/>
      <c r="N433" s="42"/>
      <c r="O433" s="42"/>
      <c r="P433" s="42"/>
      <c r="Q433" s="42"/>
    </row>
    <row r="434" spans="1:17" s="14" customFormat="1" ht="12.75">
      <c r="A434" s="42"/>
      <c r="C434" s="42"/>
      <c r="D434" s="42"/>
      <c r="E434" s="42"/>
      <c r="F434" s="42"/>
      <c r="G434" s="42"/>
      <c r="H434" s="42"/>
      <c r="I434" s="42"/>
      <c r="J434" s="42"/>
      <c r="K434" s="42"/>
      <c r="L434" s="42"/>
      <c r="M434" s="42"/>
      <c r="N434" s="42"/>
      <c r="O434" s="42"/>
      <c r="P434" s="42"/>
      <c r="Q434" s="42"/>
    </row>
    <row r="435" spans="1:17" s="14" customFormat="1" ht="12.75">
      <c r="A435" s="42"/>
      <c r="C435" s="42"/>
      <c r="D435" s="42"/>
      <c r="E435" s="42"/>
      <c r="F435" s="42"/>
      <c r="G435" s="42"/>
      <c r="H435" s="42"/>
      <c r="I435" s="42"/>
      <c r="J435" s="42"/>
      <c r="K435" s="42"/>
      <c r="L435" s="42"/>
      <c r="M435" s="42"/>
      <c r="N435" s="42"/>
      <c r="O435" s="42"/>
      <c r="P435" s="42"/>
      <c r="Q435" s="42"/>
    </row>
    <row r="436" spans="1:17" s="14" customFormat="1" ht="12.75">
      <c r="A436" s="42"/>
      <c r="C436" s="42"/>
      <c r="D436" s="42"/>
      <c r="E436" s="42"/>
      <c r="F436" s="42"/>
      <c r="G436" s="42"/>
      <c r="H436" s="42"/>
      <c r="I436" s="42"/>
      <c r="J436" s="42"/>
      <c r="K436" s="42"/>
      <c r="L436" s="42"/>
      <c r="M436" s="42"/>
      <c r="N436" s="42"/>
      <c r="O436" s="42"/>
      <c r="P436" s="42"/>
      <c r="Q436" s="42"/>
    </row>
    <row r="437" spans="1:17" s="14" customFormat="1" ht="12.75">
      <c r="A437" s="42"/>
      <c r="C437" s="42"/>
      <c r="D437" s="42"/>
      <c r="E437" s="42"/>
      <c r="F437" s="42"/>
      <c r="G437" s="42"/>
      <c r="H437" s="42"/>
      <c r="I437" s="42"/>
      <c r="J437" s="42"/>
      <c r="K437" s="42"/>
      <c r="L437" s="42"/>
      <c r="M437" s="42"/>
      <c r="N437" s="42"/>
      <c r="O437" s="42"/>
      <c r="P437" s="42"/>
      <c r="Q437" s="42"/>
    </row>
    <row r="438" spans="1:17" s="14" customFormat="1" ht="12.75">
      <c r="A438" s="42"/>
      <c r="C438" s="42"/>
      <c r="D438" s="42"/>
      <c r="E438" s="42"/>
      <c r="F438" s="42"/>
      <c r="G438" s="42"/>
      <c r="H438" s="42"/>
      <c r="I438" s="42"/>
      <c r="J438" s="42"/>
      <c r="K438" s="42"/>
      <c r="L438" s="42"/>
      <c r="M438" s="42"/>
      <c r="N438" s="42"/>
      <c r="O438" s="42"/>
      <c r="P438" s="42"/>
      <c r="Q438" s="42"/>
    </row>
    <row r="439" spans="1:17" s="14" customFormat="1" ht="12.75">
      <c r="A439" s="42"/>
      <c r="C439" s="42"/>
      <c r="D439" s="42"/>
      <c r="E439" s="42"/>
      <c r="F439" s="42"/>
      <c r="G439" s="42"/>
      <c r="H439" s="42"/>
      <c r="I439" s="42"/>
      <c r="J439" s="42"/>
      <c r="K439" s="42"/>
      <c r="L439" s="42"/>
      <c r="M439" s="42"/>
      <c r="N439" s="42"/>
      <c r="O439" s="42"/>
      <c r="P439" s="42"/>
      <c r="Q439" s="42"/>
    </row>
    <row r="440" spans="1:17" s="14" customFormat="1" ht="12.75">
      <c r="A440" s="42"/>
      <c r="C440" s="42"/>
      <c r="D440" s="42"/>
      <c r="E440" s="42"/>
      <c r="F440" s="42"/>
      <c r="G440" s="42"/>
      <c r="H440" s="42"/>
      <c r="I440" s="42"/>
      <c r="J440" s="42"/>
      <c r="K440" s="42"/>
      <c r="L440" s="42"/>
      <c r="M440" s="42"/>
      <c r="N440" s="42"/>
      <c r="O440" s="42"/>
      <c r="P440" s="42"/>
      <c r="Q440" s="42"/>
    </row>
    <row r="441" spans="1:17" s="14" customFormat="1" ht="12.75">
      <c r="A441" s="42"/>
      <c r="C441" s="42"/>
      <c r="D441" s="42"/>
      <c r="E441" s="42"/>
      <c r="F441" s="42"/>
      <c r="G441" s="42"/>
      <c r="H441" s="42"/>
      <c r="I441" s="42"/>
      <c r="J441" s="42"/>
      <c r="K441" s="42"/>
      <c r="L441" s="42"/>
      <c r="M441" s="42"/>
      <c r="N441" s="42"/>
      <c r="O441" s="42"/>
      <c r="P441" s="42"/>
      <c r="Q441" s="42"/>
    </row>
    <row r="442" spans="1:17" s="14" customFormat="1" ht="12.75">
      <c r="A442" s="42"/>
      <c r="C442" s="42"/>
      <c r="D442" s="42"/>
      <c r="E442" s="42"/>
      <c r="F442" s="42"/>
      <c r="G442" s="42"/>
      <c r="H442" s="42"/>
      <c r="I442" s="42"/>
      <c r="J442" s="42"/>
      <c r="K442" s="42"/>
      <c r="L442" s="42"/>
      <c r="M442" s="42"/>
      <c r="N442" s="42"/>
      <c r="O442" s="42"/>
      <c r="P442" s="42"/>
      <c r="Q442" s="42"/>
    </row>
    <row r="443" spans="1:17" s="14" customFormat="1" ht="12.75">
      <c r="A443" s="42"/>
      <c r="C443" s="42"/>
      <c r="D443" s="42"/>
      <c r="E443" s="42"/>
      <c r="F443" s="42"/>
      <c r="G443" s="42"/>
      <c r="H443" s="42"/>
      <c r="I443" s="42"/>
      <c r="J443" s="42"/>
      <c r="K443" s="42"/>
      <c r="L443" s="42"/>
      <c r="M443" s="42"/>
      <c r="N443" s="42"/>
      <c r="O443" s="42"/>
      <c r="P443" s="42"/>
      <c r="Q443" s="42"/>
    </row>
    <row r="444" spans="1:17" s="14" customFormat="1" ht="12.75">
      <c r="A444" s="42"/>
      <c r="C444" s="42"/>
      <c r="D444" s="42"/>
      <c r="E444" s="42"/>
      <c r="F444" s="42"/>
      <c r="G444" s="42"/>
      <c r="H444" s="42"/>
      <c r="I444" s="42"/>
      <c r="J444" s="42"/>
      <c r="K444" s="42"/>
      <c r="L444" s="42"/>
      <c r="M444" s="42"/>
      <c r="N444" s="42"/>
      <c r="O444" s="42"/>
      <c r="P444" s="42"/>
      <c r="Q444" s="42"/>
    </row>
    <row r="445" spans="1:17" s="14" customFormat="1" ht="12.75">
      <c r="A445" s="42"/>
      <c r="C445" s="42"/>
      <c r="D445" s="42"/>
      <c r="E445" s="42"/>
      <c r="F445" s="42"/>
      <c r="G445" s="42"/>
      <c r="H445" s="42"/>
      <c r="I445" s="42"/>
      <c r="J445" s="42"/>
      <c r="K445" s="42"/>
      <c r="L445" s="42"/>
      <c r="M445" s="42"/>
      <c r="N445" s="42"/>
      <c r="O445" s="42"/>
      <c r="P445" s="42"/>
      <c r="Q445" s="42"/>
    </row>
    <row r="446" spans="1:17" s="14" customFormat="1" ht="12.75">
      <c r="A446" s="42"/>
      <c r="C446" s="42"/>
      <c r="D446" s="42"/>
      <c r="E446" s="42"/>
      <c r="F446" s="42"/>
      <c r="G446" s="42"/>
      <c r="H446" s="42"/>
      <c r="I446" s="42"/>
      <c r="J446" s="42"/>
      <c r="K446" s="42"/>
      <c r="L446" s="42"/>
      <c r="M446" s="42"/>
      <c r="N446" s="42"/>
      <c r="O446" s="42"/>
      <c r="P446" s="42"/>
      <c r="Q446" s="42"/>
    </row>
    <row r="447" spans="1:17" s="14" customFormat="1" ht="12.75">
      <c r="A447" s="42"/>
      <c r="C447" s="42"/>
      <c r="D447" s="42"/>
      <c r="E447" s="42"/>
      <c r="F447" s="42"/>
      <c r="G447" s="42"/>
      <c r="H447" s="42"/>
      <c r="I447" s="42"/>
      <c r="J447" s="42"/>
      <c r="K447" s="42"/>
      <c r="L447" s="42"/>
      <c r="M447" s="42"/>
      <c r="N447" s="42"/>
      <c r="O447" s="42"/>
      <c r="P447" s="42"/>
      <c r="Q447" s="42"/>
    </row>
    <row r="448" spans="1:17" s="14" customFormat="1" ht="12.75">
      <c r="A448" s="42"/>
      <c r="C448" s="42"/>
      <c r="D448" s="42"/>
      <c r="E448" s="42"/>
      <c r="F448" s="42"/>
      <c r="G448" s="42"/>
      <c r="H448" s="42"/>
      <c r="I448" s="42"/>
      <c r="J448" s="42"/>
      <c r="K448" s="42"/>
      <c r="L448" s="42"/>
      <c r="M448" s="42"/>
      <c r="N448" s="42"/>
      <c r="O448" s="42"/>
      <c r="P448" s="42"/>
      <c r="Q448" s="42"/>
    </row>
    <row r="449" spans="1:17" s="14" customFormat="1" ht="12.75">
      <c r="A449" s="42"/>
      <c r="C449" s="42"/>
      <c r="D449" s="42"/>
      <c r="E449" s="42"/>
      <c r="F449" s="42"/>
      <c r="G449" s="42"/>
      <c r="H449" s="42"/>
      <c r="I449" s="42"/>
      <c r="J449" s="42"/>
      <c r="K449" s="42"/>
      <c r="L449" s="42"/>
      <c r="M449" s="42"/>
      <c r="N449" s="42"/>
      <c r="O449" s="42"/>
      <c r="P449" s="42"/>
      <c r="Q449" s="42"/>
    </row>
    <row r="450" spans="1:17" s="14" customFormat="1" ht="12.75">
      <c r="A450" s="42"/>
      <c r="C450" s="42"/>
      <c r="D450" s="42"/>
      <c r="E450" s="42"/>
      <c r="F450" s="42"/>
      <c r="G450" s="42"/>
      <c r="H450" s="42"/>
      <c r="I450" s="42"/>
      <c r="J450" s="42"/>
      <c r="K450" s="42"/>
      <c r="L450" s="42"/>
      <c r="M450" s="42"/>
      <c r="N450" s="42"/>
      <c r="O450" s="42"/>
      <c r="P450" s="42"/>
      <c r="Q450" s="42"/>
    </row>
    <row r="451" spans="1:17" s="14" customFormat="1" ht="12.75">
      <c r="A451" s="42"/>
      <c r="C451" s="42"/>
      <c r="D451" s="42"/>
      <c r="E451" s="42"/>
      <c r="F451" s="42"/>
      <c r="G451" s="42"/>
      <c r="H451" s="42"/>
      <c r="I451" s="42"/>
      <c r="J451" s="42"/>
      <c r="K451" s="42"/>
      <c r="L451" s="42"/>
      <c r="M451" s="42"/>
      <c r="N451" s="42"/>
      <c r="O451" s="42"/>
      <c r="P451" s="42"/>
      <c r="Q451" s="42"/>
    </row>
    <row r="452" spans="1:17" s="14" customFormat="1" ht="12.75">
      <c r="A452" s="42"/>
      <c r="C452" s="42"/>
      <c r="D452" s="42"/>
      <c r="E452" s="42"/>
      <c r="F452" s="42"/>
      <c r="G452" s="42"/>
      <c r="H452" s="42"/>
      <c r="I452" s="42"/>
      <c r="J452" s="42"/>
      <c r="K452" s="42"/>
      <c r="L452" s="42"/>
      <c r="M452" s="42"/>
      <c r="N452" s="42"/>
      <c r="O452" s="42"/>
      <c r="P452" s="42"/>
      <c r="Q452" s="42"/>
    </row>
    <row r="453" spans="1:17" s="14" customFormat="1" ht="12.75">
      <c r="A453" s="42"/>
      <c r="C453" s="42"/>
      <c r="D453" s="42"/>
      <c r="E453" s="42"/>
      <c r="F453" s="42"/>
      <c r="G453" s="42"/>
      <c r="H453" s="42"/>
      <c r="I453" s="42"/>
      <c r="J453" s="42"/>
      <c r="K453" s="42"/>
      <c r="L453" s="42"/>
      <c r="M453" s="42"/>
      <c r="N453" s="42"/>
      <c r="O453" s="42"/>
      <c r="P453" s="42"/>
      <c r="Q453" s="42"/>
    </row>
    <row r="454" spans="1:17" s="14" customFormat="1" ht="12.75">
      <c r="A454" s="42"/>
      <c r="C454" s="42"/>
      <c r="D454" s="42"/>
      <c r="E454" s="42"/>
      <c r="F454" s="42"/>
      <c r="G454" s="42"/>
      <c r="H454" s="42"/>
      <c r="I454" s="42"/>
      <c r="J454" s="42"/>
      <c r="K454" s="42"/>
      <c r="L454" s="42"/>
      <c r="M454" s="42"/>
      <c r="N454" s="42"/>
      <c r="O454" s="42"/>
      <c r="P454" s="42"/>
      <c r="Q454" s="42"/>
    </row>
    <row r="455" spans="1:17" s="14" customFormat="1" ht="12.75">
      <c r="A455" s="42"/>
      <c r="C455" s="42"/>
      <c r="D455" s="42"/>
      <c r="E455" s="42"/>
      <c r="F455" s="42"/>
      <c r="G455" s="42"/>
      <c r="H455" s="42"/>
      <c r="I455" s="42"/>
      <c r="J455" s="42"/>
      <c r="K455" s="42"/>
      <c r="L455" s="42"/>
      <c r="M455" s="42"/>
      <c r="N455" s="42"/>
      <c r="O455" s="42"/>
      <c r="P455" s="42"/>
      <c r="Q455" s="42"/>
    </row>
    <row r="456" spans="1:17" s="14" customFormat="1" ht="12.75">
      <c r="A456" s="42"/>
      <c r="C456" s="42"/>
      <c r="D456" s="42"/>
      <c r="E456" s="42"/>
      <c r="F456" s="42"/>
      <c r="G456" s="42"/>
      <c r="H456" s="42"/>
      <c r="I456" s="42"/>
      <c r="J456" s="42"/>
      <c r="K456" s="42"/>
      <c r="L456" s="42"/>
      <c r="M456" s="42"/>
      <c r="N456" s="42"/>
      <c r="O456" s="42"/>
      <c r="P456" s="42"/>
      <c r="Q456" s="42"/>
    </row>
    <row r="457" spans="1:17" s="14" customFormat="1" ht="12.75">
      <c r="A457" s="42"/>
      <c r="C457" s="42"/>
      <c r="D457" s="42"/>
      <c r="E457" s="42"/>
      <c r="F457" s="42"/>
      <c r="G457" s="42"/>
      <c r="H457" s="42"/>
      <c r="I457" s="42"/>
      <c r="J457" s="42"/>
      <c r="K457" s="42"/>
      <c r="L457" s="42"/>
      <c r="M457" s="42"/>
      <c r="N457" s="42"/>
      <c r="O457" s="42"/>
      <c r="P457" s="42"/>
      <c r="Q457" s="42"/>
    </row>
    <row r="458" spans="1:17" s="14" customFormat="1" ht="12.75">
      <c r="A458" s="42"/>
      <c r="C458" s="42"/>
      <c r="D458" s="42"/>
      <c r="E458" s="42"/>
      <c r="F458" s="42"/>
      <c r="G458" s="42"/>
      <c r="H458" s="42"/>
      <c r="I458" s="42"/>
      <c r="J458" s="42"/>
      <c r="K458" s="42"/>
      <c r="L458" s="42"/>
      <c r="M458" s="42"/>
      <c r="N458" s="42"/>
      <c r="O458" s="42"/>
      <c r="P458" s="42"/>
      <c r="Q458" s="42"/>
    </row>
    <row r="459" spans="1:17" s="14" customFormat="1" ht="12.75">
      <c r="A459" s="42"/>
      <c r="C459" s="42"/>
      <c r="D459" s="42"/>
      <c r="E459" s="42"/>
      <c r="F459" s="42"/>
      <c r="G459" s="42"/>
      <c r="H459" s="42"/>
      <c r="I459" s="42"/>
      <c r="J459" s="42"/>
      <c r="K459" s="42"/>
      <c r="L459" s="42"/>
      <c r="M459" s="42"/>
      <c r="N459" s="42"/>
      <c r="O459" s="42"/>
      <c r="P459" s="42"/>
      <c r="Q459" s="42"/>
    </row>
    <row r="460" spans="1:17" s="14" customFormat="1" ht="12.75">
      <c r="A460" s="42"/>
      <c r="C460" s="42"/>
      <c r="D460" s="42"/>
      <c r="E460" s="42"/>
      <c r="F460" s="42"/>
      <c r="G460" s="42"/>
      <c r="H460" s="42"/>
      <c r="I460" s="42"/>
      <c r="J460" s="42"/>
      <c r="K460" s="42"/>
      <c r="L460" s="42"/>
      <c r="M460" s="42"/>
      <c r="N460" s="42"/>
      <c r="O460" s="42"/>
      <c r="P460" s="42"/>
      <c r="Q460" s="42"/>
    </row>
    <row r="461" spans="1:17" s="14" customFormat="1" ht="12.75">
      <c r="A461" s="42"/>
      <c r="C461" s="42"/>
      <c r="D461" s="42"/>
      <c r="E461" s="42"/>
      <c r="F461" s="42"/>
      <c r="G461" s="42"/>
      <c r="H461" s="42"/>
      <c r="I461" s="42"/>
      <c r="J461" s="42"/>
      <c r="K461" s="42"/>
      <c r="L461" s="42"/>
      <c r="M461" s="42"/>
      <c r="N461" s="42"/>
      <c r="O461" s="42"/>
      <c r="P461" s="42"/>
      <c r="Q461" s="42"/>
    </row>
    <row r="462" spans="1:17" s="14" customFormat="1" ht="12.75">
      <c r="A462" s="42"/>
      <c r="C462" s="42"/>
      <c r="D462" s="42"/>
      <c r="E462" s="42"/>
      <c r="F462" s="42"/>
      <c r="G462" s="42"/>
      <c r="H462" s="42"/>
      <c r="I462" s="42"/>
      <c r="J462" s="42"/>
      <c r="K462" s="42"/>
      <c r="L462" s="42"/>
      <c r="M462" s="42"/>
      <c r="N462" s="42"/>
      <c r="O462" s="42"/>
      <c r="P462" s="42"/>
      <c r="Q462" s="42"/>
    </row>
    <row r="463" spans="1:17" s="14" customFormat="1" ht="12.75">
      <c r="A463" s="42"/>
      <c r="C463" s="42"/>
      <c r="D463" s="42"/>
      <c r="E463" s="42"/>
      <c r="F463" s="42"/>
      <c r="G463" s="42"/>
      <c r="H463" s="42"/>
      <c r="I463" s="42"/>
      <c r="J463" s="42"/>
      <c r="K463" s="42"/>
      <c r="L463" s="42"/>
      <c r="M463" s="42"/>
      <c r="N463" s="42"/>
      <c r="O463" s="42"/>
      <c r="P463" s="42"/>
      <c r="Q463" s="42"/>
    </row>
    <row r="464" spans="1:17" s="14" customFormat="1" ht="12.75">
      <c r="A464" s="42"/>
      <c r="C464" s="42"/>
      <c r="D464" s="42"/>
      <c r="E464" s="42"/>
      <c r="F464" s="42"/>
      <c r="G464" s="42"/>
      <c r="H464" s="42"/>
      <c r="I464" s="42"/>
      <c r="J464" s="42"/>
      <c r="K464" s="42"/>
      <c r="L464" s="42"/>
      <c r="M464" s="42"/>
      <c r="N464" s="42"/>
      <c r="O464" s="42"/>
      <c r="P464" s="42"/>
      <c r="Q464" s="42"/>
    </row>
    <row r="465" spans="1:17" s="14" customFormat="1" ht="12.75">
      <c r="A465" s="42"/>
      <c r="C465" s="42"/>
      <c r="D465" s="42"/>
      <c r="E465" s="42"/>
      <c r="F465" s="42"/>
      <c r="G465" s="42"/>
      <c r="H465" s="42"/>
      <c r="I465" s="42"/>
      <c r="J465" s="42"/>
      <c r="K465" s="42"/>
      <c r="L465" s="42"/>
      <c r="M465" s="42"/>
      <c r="N465" s="42"/>
      <c r="O465" s="42"/>
      <c r="P465" s="42"/>
      <c r="Q465" s="42"/>
    </row>
    <row r="466" spans="1:17" s="14" customFormat="1" ht="12.75">
      <c r="A466" s="42"/>
      <c r="C466" s="42"/>
      <c r="D466" s="42"/>
      <c r="E466" s="42"/>
      <c r="F466" s="42"/>
      <c r="G466" s="42"/>
      <c r="H466" s="42"/>
      <c r="I466" s="42"/>
      <c r="J466" s="42"/>
      <c r="K466" s="42"/>
      <c r="L466" s="42"/>
      <c r="M466" s="42"/>
      <c r="N466" s="42"/>
      <c r="O466" s="42"/>
      <c r="P466" s="42"/>
      <c r="Q466" s="42"/>
    </row>
    <row r="467" spans="1:17" s="14" customFormat="1" ht="12.75">
      <c r="A467" s="42"/>
      <c r="C467" s="42"/>
      <c r="D467" s="42"/>
      <c r="E467" s="42"/>
      <c r="F467" s="42"/>
      <c r="G467" s="42"/>
      <c r="H467" s="42"/>
      <c r="I467" s="42"/>
      <c r="J467" s="42"/>
      <c r="K467" s="42"/>
      <c r="L467" s="42"/>
      <c r="M467" s="42"/>
      <c r="N467" s="42"/>
      <c r="O467" s="42"/>
      <c r="P467" s="42"/>
      <c r="Q467" s="42"/>
    </row>
    <row r="468" spans="1:17" s="14" customFormat="1" ht="12.75">
      <c r="A468" s="42"/>
      <c r="C468" s="42"/>
      <c r="D468" s="42"/>
      <c r="E468" s="42"/>
      <c r="F468" s="42"/>
      <c r="G468" s="42"/>
      <c r="H468" s="42"/>
      <c r="I468" s="42"/>
      <c r="J468" s="42"/>
      <c r="K468" s="42"/>
      <c r="L468" s="42"/>
      <c r="M468" s="42"/>
      <c r="N468" s="42"/>
      <c r="O468" s="42"/>
      <c r="P468" s="42"/>
      <c r="Q468" s="42"/>
    </row>
    <row r="469" spans="1:17" s="14" customFormat="1" ht="12.75">
      <c r="A469" s="42"/>
      <c r="C469" s="42"/>
      <c r="D469" s="42"/>
      <c r="E469" s="42"/>
      <c r="F469" s="42"/>
      <c r="G469" s="42"/>
      <c r="H469" s="42"/>
      <c r="I469" s="42"/>
      <c r="J469" s="42"/>
      <c r="K469" s="42"/>
      <c r="L469" s="42"/>
      <c r="M469" s="42"/>
      <c r="N469" s="42"/>
      <c r="O469" s="42"/>
      <c r="P469" s="42"/>
      <c r="Q469" s="42"/>
    </row>
    <row r="470" spans="1:17" s="14" customFormat="1" ht="12.75">
      <c r="A470" s="42"/>
      <c r="C470" s="42"/>
      <c r="D470" s="42"/>
      <c r="E470" s="42"/>
      <c r="F470" s="42"/>
      <c r="G470" s="42"/>
      <c r="H470" s="42"/>
      <c r="I470" s="42"/>
      <c r="J470" s="42"/>
      <c r="K470" s="42"/>
      <c r="L470" s="42"/>
      <c r="M470" s="42"/>
      <c r="N470" s="42"/>
      <c r="O470" s="42"/>
      <c r="P470" s="42"/>
      <c r="Q470" s="42"/>
    </row>
    <row r="471" spans="1:17" s="14" customFormat="1" ht="12.75">
      <c r="A471" s="42"/>
      <c r="C471" s="42"/>
      <c r="D471" s="42"/>
      <c r="E471" s="42"/>
      <c r="F471" s="42"/>
      <c r="G471" s="42"/>
      <c r="H471" s="42"/>
      <c r="I471" s="42"/>
      <c r="J471" s="42"/>
      <c r="K471" s="42"/>
      <c r="L471" s="42"/>
      <c r="M471" s="42"/>
      <c r="N471" s="42"/>
      <c r="O471" s="42"/>
      <c r="P471" s="42"/>
      <c r="Q471" s="42"/>
    </row>
    <row r="472" spans="1:17" s="14" customFormat="1" ht="12.75">
      <c r="A472" s="42"/>
      <c r="C472" s="42"/>
      <c r="D472" s="42"/>
      <c r="E472" s="42"/>
      <c r="F472" s="42"/>
      <c r="G472" s="42"/>
      <c r="H472" s="42"/>
      <c r="I472" s="42"/>
      <c r="J472" s="42"/>
      <c r="K472" s="42"/>
      <c r="L472" s="42"/>
      <c r="M472" s="42"/>
      <c r="N472" s="42"/>
      <c r="O472" s="42"/>
      <c r="P472" s="42"/>
      <c r="Q472" s="42"/>
    </row>
    <row r="473" spans="1:17" s="14" customFormat="1" ht="12.75">
      <c r="A473" s="42"/>
      <c r="C473" s="42"/>
      <c r="D473" s="42"/>
      <c r="E473" s="42"/>
      <c r="F473" s="42"/>
      <c r="G473" s="42"/>
      <c r="H473" s="42"/>
      <c r="I473" s="42"/>
      <c r="J473" s="42"/>
      <c r="K473" s="42"/>
      <c r="L473" s="42"/>
      <c r="M473" s="42"/>
      <c r="N473" s="42"/>
      <c r="O473" s="42"/>
      <c r="P473" s="42"/>
      <c r="Q473" s="42"/>
    </row>
    <row r="474" spans="1:17" s="14" customFormat="1" ht="12.75">
      <c r="A474" s="42"/>
      <c r="C474" s="42"/>
      <c r="D474" s="42"/>
      <c r="E474" s="42"/>
      <c r="F474" s="42"/>
      <c r="G474" s="42"/>
      <c r="H474" s="42"/>
      <c r="I474" s="42"/>
      <c r="J474" s="42"/>
      <c r="K474" s="42"/>
      <c r="L474" s="42"/>
      <c r="M474" s="42"/>
      <c r="N474" s="42"/>
      <c r="O474" s="42"/>
      <c r="P474" s="42"/>
      <c r="Q474" s="42"/>
    </row>
    <row r="475" spans="1:17" s="14" customFormat="1" ht="12.75">
      <c r="A475" s="42"/>
      <c r="C475" s="42"/>
      <c r="D475" s="42"/>
      <c r="E475" s="42"/>
      <c r="F475" s="42"/>
      <c r="G475" s="42"/>
      <c r="H475" s="42"/>
      <c r="I475" s="42"/>
      <c r="J475" s="42"/>
      <c r="K475" s="42"/>
      <c r="L475" s="42"/>
      <c r="M475" s="42"/>
      <c r="N475" s="42"/>
      <c r="O475" s="42"/>
      <c r="P475" s="42"/>
      <c r="Q475" s="42"/>
    </row>
    <row r="476" spans="1:17" s="14" customFormat="1" ht="12.75">
      <c r="A476" s="42"/>
      <c r="C476" s="42"/>
      <c r="D476" s="42"/>
      <c r="E476" s="42"/>
      <c r="F476" s="42"/>
      <c r="G476" s="42"/>
      <c r="H476" s="42"/>
      <c r="I476" s="42"/>
      <c r="J476" s="42"/>
      <c r="K476" s="42"/>
      <c r="L476" s="42"/>
      <c r="M476" s="42"/>
      <c r="N476" s="42"/>
      <c r="O476" s="42"/>
      <c r="P476" s="42"/>
      <c r="Q476" s="42"/>
    </row>
    <row r="477" spans="1:17" s="14" customFormat="1" ht="12.75">
      <c r="A477" s="42"/>
      <c r="C477" s="42"/>
      <c r="D477" s="42"/>
      <c r="E477" s="42"/>
      <c r="F477" s="42"/>
      <c r="G477" s="42"/>
      <c r="H477" s="42"/>
      <c r="I477" s="42"/>
      <c r="J477" s="42"/>
      <c r="K477" s="42"/>
      <c r="L477" s="42"/>
      <c r="M477" s="42"/>
      <c r="N477" s="42"/>
      <c r="O477" s="42"/>
      <c r="P477" s="42"/>
      <c r="Q477" s="42"/>
    </row>
    <row r="478" spans="1:17" s="14" customFormat="1" ht="12.75">
      <c r="A478" s="42"/>
      <c r="C478" s="42"/>
      <c r="D478" s="42"/>
      <c r="E478" s="42"/>
      <c r="F478" s="42"/>
      <c r="G478" s="42"/>
      <c r="H478" s="42"/>
      <c r="I478" s="42"/>
      <c r="J478" s="42"/>
      <c r="K478" s="42"/>
      <c r="L478" s="42"/>
      <c r="M478" s="42"/>
      <c r="N478" s="42"/>
      <c r="O478" s="42"/>
      <c r="P478" s="42"/>
      <c r="Q478" s="42"/>
    </row>
    <row r="479" spans="1:17" s="14" customFormat="1" ht="12.75">
      <c r="A479" s="42"/>
      <c r="C479" s="42"/>
      <c r="D479" s="42"/>
      <c r="E479" s="42"/>
      <c r="F479" s="42"/>
      <c r="G479" s="42"/>
      <c r="H479" s="42"/>
      <c r="I479" s="42"/>
      <c r="J479" s="42"/>
      <c r="K479" s="42"/>
      <c r="L479" s="42"/>
      <c r="M479" s="42"/>
      <c r="N479" s="42"/>
      <c r="O479" s="42"/>
      <c r="P479" s="42"/>
      <c r="Q479" s="42"/>
    </row>
    <row r="480" spans="1:17" s="14" customFormat="1" ht="12.75">
      <c r="A480" s="42"/>
      <c r="C480" s="42"/>
      <c r="D480" s="42"/>
      <c r="E480" s="42"/>
      <c r="F480" s="42"/>
      <c r="G480" s="42"/>
      <c r="H480" s="42"/>
      <c r="I480" s="42"/>
      <c r="J480" s="42"/>
      <c r="K480" s="42"/>
      <c r="L480" s="42"/>
      <c r="M480" s="42"/>
      <c r="N480" s="42"/>
      <c r="O480" s="42"/>
      <c r="P480" s="42"/>
      <c r="Q480" s="42"/>
    </row>
    <row r="481" spans="1:17" s="14" customFormat="1" ht="12.75">
      <c r="A481" s="42"/>
      <c r="C481" s="42"/>
      <c r="D481" s="42"/>
      <c r="E481" s="42"/>
      <c r="F481" s="42"/>
      <c r="G481" s="42"/>
      <c r="H481" s="42"/>
      <c r="I481" s="42"/>
      <c r="J481" s="42"/>
      <c r="K481" s="42"/>
      <c r="L481" s="42"/>
      <c r="M481" s="42"/>
      <c r="N481" s="42"/>
      <c r="O481" s="42"/>
      <c r="P481" s="42"/>
      <c r="Q481" s="42"/>
    </row>
    <row r="482" spans="1:17" s="14" customFormat="1" ht="12.75">
      <c r="A482" s="42"/>
      <c r="C482" s="42"/>
      <c r="D482" s="42"/>
      <c r="E482" s="42"/>
      <c r="F482" s="42"/>
      <c r="G482" s="42"/>
      <c r="H482" s="42"/>
      <c r="I482" s="42"/>
      <c r="J482" s="42"/>
      <c r="K482" s="42"/>
      <c r="L482" s="42"/>
      <c r="M482" s="42"/>
      <c r="N482" s="42"/>
      <c r="O482" s="42"/>
      <c r="P482" s="42"/>
      <c r="Q482" s="42"/>
    </row>
    <row r="483" spans="1:17" s="14" customFormat="1" ht="12.75">
      <c r="A483" s="42"/>
      <c r="C483" s="42"/>
      <c r="D483" s="42"/>
      <c r="E483" s="42"/>
      <c r="F483" s="42"/>
      <c r="G483" s="42"/>
      <c r="H483" s="42"/>
      <c r="I483" s="42"/>
      <c r="J483" s="42"/>
      <c r="K483" s="42"/>
      <c r="L483" s="42"/>
      <c r="M483" s="42"/>
      <c r="N483" s="42"/>
      <c r="O483" s="42"/>
      <c r="P483" s="42"/>
      <c r="Q483" s="42"/>
    </row>
    <row r="484" spans="1:17" s="14" customFormat="1" ht="12.75">
      <c r="A484" s="42"/>
      <c r="C484" s="42"/>
      <c r="D484" s="42"/>
      <c r="E484" s="42"/>
      <c r="F484" s="42"/>
      <c r="G484" s="42"/>
      <c r="H484" s="42"/>
      <c r="I484" s="42"/>
      <c r="J484" s="42"/>
      <c r="K484" s="42"/>
      <c r="L484" s="42"/>
      <c r="M484" s="42"/>
      <c r="N484" s="42"/>
      <c r="O484" s="42"/>
      <c r="P484" s="42"/>
      <c r="Q484" s="42"/>
    </row>
    <row r="485" spans="1:17" s="14" customFormat="1" ht="12.75">
      <c r="A485" s="42"/>
      <c r="C485" s="42"/>
      <c r="D485" s="42"/>
      <c r="E485" s="42"/>
      <c r="F485" s="42"/>
      <c r="G485" s="42"/>
      <c r="H485" s="42"/>
      <c r="I485" s="42"/>
      <c r="J485" s="42"/>
      <c r="K485" s="42"/>
      <c r="L485" s="42"/>
      <c r="M485" s="42"/>
      <c r="N485" s="42"/>
      <c r="O485" s="42"/>
      <c r="P485" s="42"/>
      <c r="Q485" s="42"/>
    </row>
    <row r="486" spans="1:17" s="14" customFormat="1" ht="12.75">
      <c r="A486" s="42"/>
      <c r="C486" s="42"/>
      <c r="D486" s="42"/>
      <c r="E486" s="42"/>
      <c r="F486" s="42"/>
      <c r="G486" s="42"/>
      <c r="H486" s="42"/>
      <c r="I486" s="42"/>
      <c r="J486" s="42"/>
      <c r="K486" s="42"/>
      <c r="L486" s="42"/>
      <c r="M486" s="42"/>
      <c r="N486" s="42"/>
      <c r="O486" s="42"/>
      <c r="P486" s="42"/>
      <c r="Q486" s="42"/>
    </row>
    <row r="487" spans="1:17" s="14" customFormat="1" ht="12.75">
      <c r="A487" s="42"/>
      <c r="C487" s="42"/>
      <c r="D487" s="42"/>
      <c r="E487" s="42"/>
      <c r="F487" s="42"/>
      <c r="G487" s="42"/>
      <c r="H487" s="42"/>
      <c r="I487" s="42"/>
      <c r="J487" s="42"/>
      <c r="K487" s="42"/>
      <c r="L487" s="42"/>
      <c r="M487" s="42"/>
      <c r="N487" s="42"/>
      <c r="O487" s="42"/>
      <c r="P487" s="42"/>
      <c r="Q487" s="42"/>
    </row>
    <row r="488" spans="1:17" s="14" customFormat="1" ht="12.75">
      <c r="A488" s="42"/>
      <c r="C488" s="42"/>
      <c r="D488" s="42"/>
      <c r="E488" s="42"/>
      <c r="F488" s="42"/>
      <c r="G488" s="42"/>
      <c r="H488" s="42"/>
      <c r="I488" s="42"/>
      <c r="J488" s="42"/>
      <c r="K488" s="42"/>
      <c r="L488" s="42"/>
      <c r="M488" s="42"/>
      <c r="N488" s="42"/>
      <c r="O488" s="42"/>
      <c r="P488" s="42"/>
      <c r="Q488" s="42"/>
    </row>
    <row r="489" spans="1:17" s="14" customFormat="1" ht="12.75">
      <c r="A489" s="42"/>
      <c r="C489" s="42"/>
      <c r="D489" s="42"/>
      <c r="E489" s="42"/>
      <c r="F489" s="42"/>
      <c r="G489" s="42"/>
      <c r="H489" s="42"/>
      <c r="I489" s="42"/>
      <c r="J489" s="42"/>
      <c r="K489" s="42"/>
      <c r="L489" s="42"/>
      <c r="M489" s="42"/>
      <c r="N489" s="42"/>
      <c r="O489" s="42"/>
      <c r="P489" s="42"/>
      <c r="Q489" s="42"/>
    </row>
    <row r="490" spans="1:17" s="14" customFormat="1" ht="12.75">
      <c r="A490" s="42"/>
      <c r="C490" s="42"/>
      <c r="D490" s="42"/>
      <c r="E490" s="42"/>
      <c r="F490" s="42"/>
      <c r="G490" s="42"/>
      <c r="H490" s="42"/>
      <c r="I490" s="42"/>
      <c r="J490" s="42"/>
      <c r="K490" s="42"/>
      <c r="L490" s="42"/>
      <c r="M490" s="42"/>
      <c r="N490" s="42"/>
      <c r="O490" s="42"/>
      <c r="P490" s="42"/>
      <c r="Q490" s="42"/>
    </row>
    <row r="491" spans="1:17" s="14" customFormat="1" ht="12.75">
      <c r="A491" s="42"/>
      <c r="C491" s="42"/>
      <c r="D491" s="42"/>
      <c r="E491" s="42"/>
      <c r="F491" s="42"/>
      <c r="G491" s="42"/>
      <c r="H491" s="42"/>
      <c r="I491" s="42"/>
      <c r="J491" s="42"/>
      <c r="K491" s="42"/>
      <c r="L491" s="42"/>
      <c r="M491" s="42"/>
      <c r="N491" s="42"/>
      <c r="O491" s="42"/>
      <c r="P491" s="42"/>
      <c r="Q491" s="42"/>
    </row>
    <row r="492" spans="1:17" s="14" customFormat="1" ht="12.75">
      <c r="A492" s="42"/>
      <c r="C492" s="42"/>
      <c r="D492" s="42"/>
      <c r="E492" s="42"/>
      <c r="F492" s="42"/>
      <c r="G492" s="42"/>
      <c r="H492" s="42"/>
      <c r="I492" s="42"/>
      <c r="J492" s="42"/>
      <c r="K492" s="42"/>
      <c r="L492" s="42"/>
      <c r="M492" s="42"/>
      <c r="N492" s="42"/>
      <c r="O492" s="42"/>
      <c r="P492" s="42"/>
      <c r="Q492" s="42"/>
    </row>
    <row r="493" spans="1:17" s="14" customFormat="1" ht="12.75">
      <c r="A493" s="42"/>
      <c r="C493" s="42"/>
      <c r="D493" s="42"/>
      <c r="E493" s="42"/>
      <c r="F493" s="42"/>
      <c r="G493" s="42"/>
      <c r="H493" s="42"/>
      <c r="I493" s="42"/>
      <c r="J493" s="42"/>
      <c r="K493" s="42"/>
      <c r="L493" s="42"/>
      <c r="M493" s="42"/>
      <c r="N493" s="42"/>
      <c r="O493" s="42"/>
      <c r="P493" s="42"/>
      <c r="Q493" s="42"/>
    </row>
    <row r="494" spans="1:17" s="14" customFormat="1" ht="12.75">
      <c r="A494" s="42"/>
      <c r="C494" s="42"/>
      <c r="D494" s="42"/>
      <c r="E494" s="42"/>
      <c r="F494" s="42"/>
      <c r="G494" s="42"/>
      <c r="H494" s="42"/>
      <c r="I494" s="42"/>
      <c r="J494" s="42"/>
      <c r="K494" s="42"/>
      <c r="L494" s="42"/>
      <c r="M494" s="42"/>
      <c r="N494" s="42"/>
      <c r="O494" s="42"/>
      <c r="P494" s="42"/>
      <c r="Q494" s="42"/>
    </row>
    <row r="495" spans="1:17" s="14" customFormat="1" ht="12.75">
      <c r="A495" s="42"/>
      <c r="C495" s="42"/>
      <c r="D495" s="42"/>
      <c r="E495" s="42"/>
      <c r="F495" s="42"/>
      <c r="G495" s="42"/>
      <c r="H495" s="42"/>
      <c r="I495" s="42"/>
      <c r="J495" s="42"/>
      <c r="K495" s="42"/>
      <c r="L495" s="42"/>
      <c r="M495" s="42"/>
      <c r="N495" s="42"/>
      <c r="O495" s="42"/>
      <c r="P495" s="42"/>
      <c r="Q495" s="42"/>
    </row>
    <row r="496" spans="1:17" s="14" customFormat="1" ht="12.75">
      <c r="A496" s="42"/>
      <c r="C496" s="42"/>
      <c r="D496" s="42"/>
      <c r="E496" s="42"/>
      <c r="F496" s="42"/>
      <c r="G496" s="42"/>
      <c r="H496" s="42"/>
      <c r="I496" s="42"/>
      <c r="J496" s="42"/>
      <c r="K496" s="42"/>
      <c r="L496" s="42"/>
      <c r="M496" s="42"/>
      <c r="N496" s="42"/>
      <c r="O496" s="42"/>
      <c r="P496" s="42"/>
      <c r="Q496" s="42"/>
    </row>
    <row r="497" spans="1:17" s="14" customFormat="1" ht="12.75">
      <c r="A497" s="42"/>
      <c r="C497" s="42"/>
      <c r="D497" s="42"/>
      <c r="E497" s="42"/>
      <c r="F497" s="42"/>
      <c r="G497" s="42"/>
      <c r="H497" s="42"/>
      <c r="I497" s="42"/>
      <c r="J497" s="42"/>
      <c r="K497" s="42"/>
      <c r="L497" s="42"/>
      <c r="M497" s="42"/>
      <c r="N497" s="42"/>
      <c r="O497" s="42"/>
      <c r="P497" s="42"/>
      <c r="Q497" s="42"/>
    </row>
    <row r="498" spans="1:17" s="14" customFormat="1" ht="12.75">
      <c r="A498" s="42"/>
      <c r="C498" s="42"/>
      <c r="D498" s="42"/>
      <c r="E498" s="42"/>
      <c r="F498" s="42"/>
      <c r="G498" s="42"/>
      <c r="H498" s="42"/>
      <c r="I498" s="42"/>
      <c r="J498" s="42"/>
      <c r="K498" s="42"/>
      <c r="L498" s="42"/>
      <c r="M498" s="42"/>
      <c r="N498" s="42"/>
      <c r="O498" s="42"/>
      <c r="P498" s="42"/>
      <c r="Q498" s="42"/>
    </row>
    <row r="499" spans="1:17" s="14" customFormat="1" ht="12.75">
      <c r="A499" s="42"/>
      <c r="C499" s="42"/>
      <c r="D499" s="42"/>
      <c r="E499" s="42"/>
      <c r="F499" s="42"/>
      <c r="G499" s="42"/>
      <c r="H499" s="42"/>
      <c r="I499" s="42"/>
      <c r="J499" s="42"/>
      <c r="K499" s="42"/>
      <c r="L499" s="42"/>
      <c r="M499" s="42"/>
      <c r="N499" s="42"/>
      <c r="O499" s="42"/>
      <c r="P499" s="42"/>
      <c r="Q499" s="42"/>
    </row>
    <row r="500" spans="1:17" s="14" customFormat="1" ht="12.75">
      <c r="A500" s="42"/>
      <c r="C500" s="42"/>
      <c r="D500" s="42"/>
      <c r="E500" s="42"/>
      <c r="F500" s="42"/>
      <c r="G500" s="42"/>
      <c r="H500" s="42"/>
      <c r="I500" s="42"/>
      <c r="J500" s="42"/>
      <c r="K500" s="42"/>
      <c r="L500" s="42"/>
      <c r="M500" s="42"/>
      <c r="N500" s="42"/>
      <c r="O500" s="42"/>
      <c r="P500" s="42"/>
      <c r="Q500" s="42"/>
    </row>
    <row r="501" spans="1:17" s="14" customFormat="1" ht="12.75">
      <c r="A501" s="42"/>
      <c r="C501" s="42"/>
      <c r="D501" s="42"/>
      <c r="E501" s="42"/>
      <c r="F501" s="42"/>
      <c r="G501" s="42"/>
      <c r="H501" s="42"/>
      <c r="I501" s="42"/>
      <c r="J501" s="42"/>
      <c r="K501" s="42"/>
      <c r="L501" s="42"/>
      <c r="M501" s="42"/>
      <c r="N501" s="42"/>
      <c r="O501" s="42"/>
      <c r="P501" s="42"/>
      <c r="Q501" s="42"/>
    </row>
    <row r="502" spans="1:17" s="14" customFormat="1" ht="12.75">
      <c r="A502" s="42"/>
      <c r="C502" s="42"/>
      <c r="D502" s="42"/>
      <c r="E502" s="42"/>
      <c r="F502" s="42"/>
      <c r="G502" s="42"/>
      <c r="H502" s="42"/>
      <c r="I502" s="42"/>
      <c r="J502" s="42"/>
      <c r="K502" s="42"/>
      <c r="L502" s="42"/>
      <c r="M502" s="42"/>
      <c r="N502" s="42"/>
      <c r="O502" s="42"/>
      <c r="P502" s="42"/>
      <c r="Q502" s="42"/>
    </row>
    <row r="503" spans="1:17" s="14" customFormat="1" ht="12.75">
      <c r="A503" s="42"/>
      <c r="C503" s="42"/>
      <c r="D503" s="42"/>
      <c r="E503" s="42"/>
      <c r="F503" s="42"/>
      <c r="G503" s="42"/>
      <c r="H503" s="42"/>
      <c r="I503" s="42"/>
      <c r="J503" s="42"/>
      <c r="K503" s="42"/>
      <c r="L503" s="42"/>
      <c r="M503" s="42"/>
      <c r="N503" s="42"/>
      <c r="O503" s="42"/>
      <c r="P503" s="42"/>
      <c r="Q503" s="42"/>
    </row>
    <row r="504" spans="1:17" s="14" customFormat="1" ht="12.75">
      <c r="A504" s="42"/>
      <c r="C504" s="42"/>
      <c r="D504" s="42"/>
      <c r="E504" s="42"/>
      <c r="F504" s="42"/>
      <c r="G504" s="42"/>
      <c r="H504" s="42"/>
      <c r="I504" s="42"/>
      <c r="J504" s="42"/>
      <c r="K504" s="42"/>
      <c r="L504" s="42"/>
      <c r="M504" s="42"/>
      <c r="N504" s="42"/>
      <c r="O504" s="42"/>
      <c r="P504" s="42"/>
      <c r="Q504" s="42"/>
    </row>
    <row r="505" spans="1:17" s="14" customFormat="1" ht="12.75">
      <c r="A505" s="42"/>
      <c r="C505" s="42"/>
      <c r="D505" s="42"/>
      <c r="E505" s="42"/>
      <c r="F505" s="42"/>
      <c r="G505" s="42"/>
      <c r="H505" s="42"/>
      <c r="I505" s="42"/>
      <c r="J505" s="42"/>
      <c r="K505" s="42"/>
      <c r="L505" s="42"/>
      <c r="M505" s="42"/>
      <c r="N505" s="42"/>
      <c r="O505" s="42"/>
      <c r="P505" s="42"/>
      <c r="Q505" s="42"/>
    </row>
    <row r="506" spans="1:17" s="14" customFormat="1" ht="12.75">
      <c r="A506" s="42"/>
      <c r="C506" s="42"/>
      <c r="D506" s="42"/>
      <c r="E506" s="42"/>
      <c r="F506" s="42"/>
      <c r="G506" s="42"/>
      <c r="H506" s="42"/>
      <c r="I506" s="42"/>
      <c r="J506" s="42"/>
      <c r="K506" s="42"/>
      <c r="L506" s="42"/>
      <c r="M506" s="42"/>
      <c r="N506" s="42"/>
      <c r="O506" s="42"/>
      <c r="P506" s="42"/>
      <c r="Q506" s="42"/>
    </row>
    <row r="507" spans="1:17" s="14" customFormat="1" ht="12.75">
      <c r="A507" s="42"/>
      <c r="C507" s="42"/>
      <c r="D507" s="42"/>
      <c r="E507" s="42"/>
      <c r="F507" s="42"/>
      <c r="G507" s="42"/>
      <c r="H507" s="42"/>
      <c r="I507" s="42"/>
      <c r="J507" s="42"/>
      <c r="K507" s="42"/>
      <c r="L507" s="42"/>
      <c r="M507" s="42"/>
      <c r="N507" s="42"/>
      <c r="O507" s="42"/>
      <c r="P507" s="42"/>
      <c r="Q507" s="42"/>
    </row>
    <row r="508" spans="1:17" s="14" customFormat="1" ht="12.75">
      <c r="A508" s="42"/>
      <c r="C508" s="42"/>
      <c r="D508" s="42"/>
      <c r="E508" s="42"/>
      <c r="F508" s="42"/>
      <c r="G508" s="42"/>
      <c r="H508" s="42"/>
      <c r="I508" s="42"/>
      <c r="J508" s="42"/>
      <c r="K508" s="42"/>
      <c r="L508" s="42"/>
      <c r="M508" s="42"/>
      <c r="N508" s="42"/>
      <c r="O508" s="42"/>
      <c r="P508" s="42"/>
      <c r="Q508" s="42"/>
    </row>
    <row r="509" spans="1:17" s="14" customFormat="1" ht="12.75">
      <c r="A509" s="42"/>
      <c r="C509" s="42"/>
      <c r="D509" s="42"/>
      <c r="E509" s="42"/>
      <c r="F509" s="42"/>
      <c r="G509" s="42"/>
      <c r="H509" s="42"/>
      <c r="I509" s="42"/>
      <c r="J509" s="42"/>
      <c r="K509" s="42"/>
      <c r="L509" s="42"/>
      <c r="M509" s="42"/>
      <c r="N509" s="42"/>
      <c r="O509" s="42"/>
      <c r="P509" s="42"/>
      <c r="Q509" s="42"/>
    </row>
    <row r="510" spans="1:17" s="14" customFormat="1" ht="12.75">
      <c r="A510" s="42"/>
      <c r="C510" s="42"/>
      <c r="D510" s="42"/>
      <c r="E510" s="42"/>
      <c r="F510" s="42"/>
      <c r="G510" s="42"/>
      <c r="H510" s="42"/>
      <c r="I510" s="42"/>
      <c r="J510" s="42"/>
      <c r="K510" s="42"/>
      <c r="L510" s="42"/>
      <c r="M510" s="42"/>
      <c r="N510" s="42"/>
      <c r="O510" s="42"/>
      <c r="P510" s="42"/>
      <c r="Q510" s="42"/>
    </row>
    <row r="511" spans="1:17" s="14" customFormat="1" ht="12.75">
      <c r="A511" s="42"/>
      <c r="C511" s="42"/>
      <c r="D511" s="42"/>
      <c r="E511" s="42"/>
      <c r="F511" s="42"/>
      <c r="G511" s="42"/>
      <c r="H511" s="42"/>
      <c r="I511" s="42"/>
      <c r="J511" s="42"/>
      <c r="K511" s="42"/>
      <c r="L511" s="42"/>
      <c r="M511" s="42"/>
      <c r="N511" s="42"/>
      <c r="O511" s="42"/>
      <c r="P511" s="42"/>
      <c r="Q511" s="42"/>
    </row>
    <row r="512" spans="1:17" s="14" customFormat="1" ht="12.75">
      <c r="A512" s="42"/>
      <c r="C512" s="42"/>
      <c r="D512" s="42"/>
      <c r="E512" s="42"/>
      <c r="F512" s="42"/>
      <c r="G512" s="42"/>
      <c r="H512" s="42"/>
      <c r="I512" s="42"/>
      <c r="J512" s="42"/>
      <c r="K512" s="42"/>
      <c r="L512" s="42"/>
      <c r="M512" s="42"/>
      <c r="N512" s="42"/>
      <c r="O512" s="42"/>
      <c r="P512" s="42"/>
      <c r="Q512" s="42"/>
    </row>
    <row r="513" spans="1:17" s="14" customFormat="1" ht="12.75">
      <c r="A513" s="42"/>
      <c r="C513" s="42"/>
      <c r="D513" s="42"/>
      <c r="E513" s="42"/>
      <c r="F513" s="42"/>
      <c r="G513" s="42"/>
      <c r="H513" s="42"/>
      <c r="I513" s="42"/>
      <c r="J513" s="42"/>
      <c r="K513" s="42"/>
      <c r="L513" s="42"/>
      <c r="M513" s="42"/>
      <c r="N513" s="42"/>
      <c r="O513" s="42"/>
      <c r="P513" s="42"/>
      <c r="Q513" s="42"/>
    </row>
    <row r="514" spans="1:17" s="14" customFormat="1" ht="12.75">
      <c r="A514" s="42"/>
      <c r="C514" s="42"/>
      <c r="D514" s="42"/>
      <c r="E514" s="42"/>
      <c r="F514" s="42"/>
      <c r="G514" s="42"/>
      <c r="H514" s="42"/>
      <c r="I514" s="42"/>
      <c r="J514" s="42"/>
      <c r="K514" s="42"/>
      <c r="L514" s="42"/>
      <c r="M514" s="42"/>
      <c r="N514" s="42"/>
      <c r="O514" s="42"/>
      <c r="P514" s="42"/>
      <c r="Q514" s="42"/>
    </row>
    <row r="515" spans="1:17" s="14" customFormat="1" ht="12.75">
      <c r="A515" s="42"/>
      <c r="C515" s="42"/>
      <c r="D515" s="42"/>
      <c r="E515" s="42"/>
      <c r="F515" s="42"/>
      <c r="G515" s="42"/>
      <c r="H515" s="42"/>
      <c r="I515" s="42"/>
      <c r="J515" s="42"/>
      <c r="K515" s="42"/>
      <c r="L515" s="42"/>
      <c r="M515" s="42"/>
      <c r="N515" s="42"/>
      <c r="O515" s="42"/>
      <c r="P515" s="42"/>
      <c r="Q515" s="42"/>
    </row>
    <row r="516" spans="1:17" s="14" customFormat="1" ht="12.75">
      <c r="A516" s="42"/>
      <c r="C516" s="42"/>
      <c r="D516" s="42"/>
      <c r="E516" s="42"/>
      <c r="F516" s="42"/>
      <c r="G516" s="42"/>
      <c r="H516" s="42"/>
      <c r="I516" s="42"/>
      <c r="J516" s="42"/>
      <c r="K516" s="42"/>
      <c r="L516" s="42"/>
      <c r="M516" s="42"/>
      <c r="N516" s="42"/>
      <c r="O516" s="42"/>
      <c r="P516" s="42"/>
      <c r="Q516" s="42"/>
    </row>
    <row r="517" spans="1:17" s="14" customFormat="1" ht="12.75">
      <c r="A517" s="42"/>
      <c r="C517" s="42"/>
      <c r="D517" s="42"/>
      <c r="E517" s="42"/>
      <c r="F517" s="42"/>
      <c r="G517" s="42"/>
      <c r="H517" s="42"/>
      <c r="I517" s="42"/>
      <c r="J517" s="42"/>
      <c r="K517" s="42"/>
      <c r="L517" s="42"/>
      <c r="M517" s="42"/>
      <c r="N517" s="42"/>
      <c r="O517" s="42"/>
      <c r="P517" s="42"/>
      <c r="Q517" s="42"/>
    </row>
    <row r="518" spans="1:17" s="14" customFormat="1" ht="12.75">
      <c r="A518" s="42"/>
      <c r="C518" s="42"/>
      <c r="D518" s="42"/>
      <c r="E518" s="42"/>
      <c r="F518" s="42"/>
      <c r="G518" s="42"/>
      <c r="H518" s="42"/>
      <c r="I518" s="42"/>
      <c r="J518" s="42"/>
      <c r="K518" s="42"/>
      <c r="L518" s="42"/>
      <c r="M518" s="42"/>
      <c r="N518" s="42"/>
      <c r="O518" s="42"/>
      <c r="P518" s="42"/>
      <c r="Q518" s="42"/>
    </row>
    <row r="519" spans="1:17" s="14" customFormat="1" ht="12.75">
      <c r="A519" s="42"/>
      <c r="C519" s="42"/>
      <c r="D519" s="42"/>
      <c r="E519" s="42"/>
      <c r="F519" s="42"/>
      <c r="G519" s="42"/>
      <c r="H519" s="42"/>
      <c r="I519" s="42"/>
      <c r="J519" s="42"/>
      <c r="K519" s="42"/>
      <c r="L519" s="42"/>
      <c r="M519" s="42"/>
      <c r="N519" s="42"/>
      <c r="O519" s="42"/>
      <c r="P519" s="42"/>
      <c r="Q519" s="42"/>
    </row>
    <row r="520" spans="1:17" s="14" customFormat="1" ht="12.75">
      <c r="A520" s="42"/>
      <c r="C520" s="42"/>
      <c r="D520" s="42"/>
      <c r="E520" s="42"/>
      <c r="F520" s="42"/>
      <c r="G520" s="42"/>
      <c r="H520" s="42"/>
      <c r="I520" s="42"/>
      <c r="J520" s="42"/>
      <c r="K520" s="42"/>
      <c r="L520" s="42"/>
      <c r="M520" s="42"/>
      <c r="N520" s="42"/>
      <c r="O520" s="42"/>
      <c r="P520" s="42"/>
      <c r="Q520" s="42"/>
    </row>
    <row r="521" spans="1:17" s="14" customFormat="1" ht="12.75">
      <c r="A521" s="42"/>
      <c r="C521" s="42"/>
      <c r="D521" s="42"/>
      <c r="E521" s="42"/>
      <c r="F521" s="42"/>
      <c r="G521" s="42"/>
      <c r="H521" s="42"/>
      <c r="I521" s="42"/>
      <c r="J521" s="42"/>
      <c r="K521" s="42"/>
      <c r="L521" s="42"/>
      <c r="M521" s="42"/>
      <c r="N521" s="42"/>
      <c r="O521" s="42"/>
      <c r="P521" s="42"/>
      <c r="Q521" s="42"/>
    </row>
    <row r="522" spans="1:17" s="14" customFormat="1" ht="12.75">
      <c r="A522" s="42"/>
      <c r="C522" s="42"/>
      <c r="D522" s="42"/>
      <c r="E522" s="42"/>
      <c r="F522" s="42"/>
      <c r="G522" s="42"/>
      <c r="H522" s="42"/>
      <c r="I522" s="42"/>
      <c r="J522" s="42"/>
      <c r="K522" s="42"/>
      <c r="L522" s="42"/>
      <c r="M522" s="42"/>
      <c r="N522" s="42"/>
      <c r="O522" s="42"/>
      <c r="P522" s="42"/>
      <c r="Q522" s="42"/>
    </row>
    <row r="523" spans="1:17" s="14" customFormat="1" ht="12.75">
      <c r="A523" s="42"/>
      <c r="C523" s="42"/>
      <c r="D523" s="42"/>
      <c r="E523" s="42"/>
      <c r="F523" s="42"/>
      <c r="G523" s="42"/>
      <c r="H523" s="42"/>
      <c r="I523" s="42"/>
      <c r="J523" s="42"/>
      <c r="K523" s="42"/>
      <c r="L523" s="42"/>
      <c r="M523" s="42"/>
      <c r="N523" s="42"/>
      <c r="O523" s="42"/>
      <c r="P523" s="42"/>
      <c r="Q523" s="42"/>
    </row>
    <row r="524" spans="1:17" s="14" customFormat="1" ht="12.75">
      <c r="A524" s="42"/>
      <c r="C524" s="42"/>
      <c r="D524" s="42"/>
      <c r="E524" s="42"/>
      <c r="F524" s="42"/>
      <c r="G524" s="42"/>
      <c r="H524" s="42"/>
      <c r="I524" s="42"/>
      <c r="J524" s="42"/>
      <c r="K524" s="42"/>
      <c r="L524" s="42"/>
      <c r="M524" s="42"/>
      <c r="N524" s="42"/>
      <c r="O524" s="42"/>
      <c r="P524" s="42"/>
      <c r="Q524" s="42"/>
    </row>
    <row r="525" spans="1:17" s="14" customFormat="1" ht="12.75">
      <c r="A525" s="42"/>
      <c r="C525" s="42"/>
      <c r="D525" s="42"/>
      <c r="E525" s="42"/>
      <c r="F525" s="42"/>
      <c r="G525" s="42"/>
      <c r="H525" s="42"/>
      <c r="I525" s="42"/>
      <c r="J525" s="42"/>
      <c r="K525" s="42"/>
      <c r="L525" s="42"/>
      <c r="M525" s="42"/>
      <c r="N525" s="42"/>
      <c r="O525" s="42"/>
      <c r="P525" s="42"/>
      <c r="Q525" s="42"/>
    </row>
    <row r="526" spans="1:17" s="14" customFormat="1" ht="12.75">
      <c r="A526" s="42"/>
      <c r="C526" s="42"/>
      <c r="D526" s="42"/>
      <c r="E526" s="42"/>
      <c r="F526" s="42"/>
      <c r="G526" s="42"/>
      <c r="H526" s="42"/>
      <c r="I526" s="42"/>
      <c r="J526" s="42"/>
      <c r="K526" s="42"/>
      <c r="L526" s="42"/>
      <c r="M526" s="42"/>
      <c r="N526" s="42"/>
      <c r="O526" s="42"/>
      <c r="P526" s="42"/>
      <c r="Q526" s="42"/>
    </row>
    <row r="527" spans="1:17" s="14" customFormat="1" ht="12.75">
      <c r="A527" s="42"/>
      <c r="C527" s="42"/>
      <c r="D527" s="42"/>
      <c r="E527" s="42"/>
      <c r="F527" s="42"/>
      <c r="G527" s="42"/>
      <c r="H527" s="42"/>
      <c r="I527" s="42"/>
      <c r="J527" s="42"/>
      <c r="K527" s="42"/>
      <c r="L527" s="42"/>
      <c r="M527" s="42"/>
      <c r="N527" s="42"/>
      <c r="O527" s="42"/>
      <c r="P527" s="42"/>
      <c r="Q527" s="42"/>
    </row>
    <row r="528" spans="1:17" s="14" customFormat="1" ht="12.75">
      <c r="A528" s="42"/>
      <c r="C528" s="42"/>
      <c r="D528" s="42"/>
      <c r="E528" s="42"/>
      <c r="F528" s="42"/>
      <c r="G528" s="42"/>
      <c r="H528" s="42"/>
      <c r="I528" s="42"/>
      <c r="J528" s="42"/>
      <c r="K528" s="42"/>
      <c r="L528" s="42"/>
      <c r="M528" s="42"/>
      <c r="N528" s="42"/>
      <c r="O528" s="42"/>
      <c r="P528" s="42"/>
      <c r="Q528" s="42"/>
    </row>
    <row r="529" spans="1:17" s="14" customFormat="1" ht="12.75">
      <c r="A529" s="42"/>
      <c r="C529" s="42"/>
      <c r="D529" s="42"/>
      <c r="E529" s="42"/>
      <c r="F529" s="42"/>
      <c r="G529" s="42"/>
      <c r="H529" s="42"/>
      <c r="I529" s="42"/>
      <c r="J529" s="42"/>
      <c r="K529" s="42"/>
      <c r="L529" s="42"/>
      <c r="M529" s="42"/>
      <c r="N529" s="42"/>
      <c r="O529" s="42"/>
      <c r="P529" s="42"/>
      <c r="Q529" s="42"/>
    </row>
    <row r="530" spans="1:17" s="14" customFormat="1" ht="12.75">
      <c r="A530" s="42"/>
      <c r="C530" s="42"/>
      <c r="D530" s="42"/>
      <c r="E530" s="42"/>
      <c r="F530" s="42"/>
      <c r="G530" s="42"/>
      <c r="H530" s="42"/>
      <c r="I530" s="42"/>
      <c r="J530" s="42"/>
      <c r="K530" s="42"/>
      <c r="L530" s="42"/>
      <c r="M530" s="42"/>
      <c r="N530" s="42"/>
      <c r="O530" s="42"/>
      <c r="P530" s="42"/>
      <c r="Q530" s="42"/>
    </row>
    <row r="531" spans="1:17" s="14" customFormat="1" ht="12.75">
      <c r="A531" s="42"/>
      <c r="C531" s="42"/>
      <c r="D531" s="42"/>
      <c r="E531" s="42"/>
      <c r="F531" s="42"/>
      <c r="G531" s="42"/>
      <c r="H531" s="42"/>
      <c r="I531" s="42"/>
      <c r="J531" s="42"/>
      <c r="K531" s="42"/>
      <c r="L531" s="42"/>
      <c r="M531" s="42"/>
      <c r="N531" s="42"/>
      <c r="O531" s="42"/>
      <c r="P531" s="42"/>
      <c r="Q531" s="42"/>
    </row>
    <row r="532" spans="1:17" s="14" customFormat="1" ht="12.75">
      <c r="A532" s="42"/>
      <c r="C532" s="42"/>
      <c r="D532" s="42"/>
      <c r="E532" s="42"/>
      <c r="F532" s="42"/>
      <c r="G532" s="42"/>
      <c r="H532" s="42"/>
      <c r="I532" s="42"/>
      <c r="J532" s="42"/>
      <c r="K532" s="42"/>
      <c r="L532" s="42"/>
      <c r="M532" s="42"/>
      <c r="N532" s="42"/>
      <c r="O532" s="42"/>
      <c r="P532" s="42"/>
      <c r="Q532" s="42"/>
    </row>
    <row r="533" spans="1:17" s="14" customFormat="1" ht="12.75">
      <c r="A533" s="42"/>
      <c r="C533" s="42"/>
      <c r="D533" s="42"/>
      <c r="E533" s="42"/>
      <c r="F533" s="42"/>
      <c r="G533" s="42"/>
      <c r="H533" s="42"/>
      <c r="I533" s="42"/>
      <c r="J533" s="42"/>
      <c r="K533" s="42"/>
      <c r="L533" s="42"/>
      <c r="M533" s="42"/>
      <c r="N533" s="42"/>
      <c r="O533" s="42"/>
      <c r="P533" s="42"/>
      <c r="Q533" s="42"/>
    </row>
    <row r="534" spans="1:17" s="14" customFormat="1" ht="12.75">
      <c r="A534" s="42"/>
      <c r="C534" s="42"/>
      <c r="D534" s="42"/>
      <c r="E534" s="42"/>
      <c r="F534" s="42"/>
      <c r="G534" s="42"/>
      <c r="H534" s="42"/>
      <c r="I534" s="42"/>
      <c r="J534" s="42"/>
      <c r="K534" s="42"/>
      <c r="L534" s="42"/>
      <c r="M534" s="42"/>
      <c r="N534" s="42"/>
      <c r="O534" s="42"/>
      <c r="P534" s="42"/>
      <c r="Q534" s="42"/>
    </row>
    <row r="535" spans="1:17" s="14" customFormat="1" ht="12.75">
      <c r="A535" s="42"/>
      <c r="C535" s="42"/>
      <c r="D535" s="42"/>
      <c r="E535" s="42"/>
      <c r="F535" s="42"/>
      <c r="G535" s="42"/>
      <c r="H535" s="42"/>
      <c r="I535" s="42"/>
      <c r="J535" s="42"/>
      <c r="K535" s="42"/>
      <c r="L535" s="42"/>
      <c r="M535" s="42"/>
      <c r="N535" s="42"/>
      <c r="O535" s="42"/>
      <c r="P535" s="42"/>
      <c r="Q535" s="42"/>
    </row>
    <row r="536" spans="1:17" s="14" customFormat="1" ht="12.75">
      <c r="A536" s="42"/>
      <c r="C536" s="42"/>
      <c r="D536" s="42"/>
      <c r="E536" s="42"/>
      <c r="F536" s="42"/>
      <c r="G536" s="42"/>
      <c r="H536" s="42"/>
      <c r="I536" s="42"/>
      <c r="J536" s="42"/>
      <c r="K536" s="42"/>
      <c r="L536" s="42"/>
      <c r="M536" s="42"/>
      <c r="N536" s="42"/>
      <c r="O536" s="42"/>
      <c r="P536" s="42"/>
      <c r="Q536" s="42"/>
    </row>
    <row r="537" spans="1:17" s="14" customFormat="1" ht="12.75">
      <c r="A537" s="42"/>
      <c r="C537" s="42"/>
      <c r="D537" s="42"/>
      <c r="E537" s="42"/>
      <c r="F537" s="42"/>
      <c r="G537" s="42"/>
      <c r="H537" s="42"/>
      <c r="I537" s="42"/>
      <c r="J537" s="42"/>
      <c r="K537" s="42"/>
      <c r="L537" s="42"/>
      <c r="M537" s="42"/>
      <c r="N537" s="42"/>
      <c r="O537" s="42"/>
      <c r="P537" s="42"/>
      <c r="Q537" s="42"/>
    </row>
    <row r="538" spans="1:17" s="14" customFormat="1" ht="12.75">
      <c r="A538" s="42"/>
      <c r="C538" s="42"/>
      <c r="D538" s="42"/>
      <c r="E538" s="42"/>
      <c r="F538" s="42"/>
      <c r="G538" s="42"/>
      <c r="H538" s="42"/>
      <c r="I538" s="42"/>
      <c r="J538" s="42"/>
      <c r="K538" s="42"/>
      <c r="L538" s="42"/>
      <c r="M538" s="42"/>
      <c r="N538" s="42"/>
      <c r="O538" s="42"/>
      <c r="P538" s="42"/>
      <c r="Q538" s="42"/>
    </row>
    <row r="539" spans="1:17" s="14" customFormat="1" ht="12.75">
      <c r="A539" s="42"/>
      <c r="C539" s="42"/>
      <c r="D539" s="42"/>
      <c r="E539" s="42"/>
      <c r="F539" s="42"/>
      <c r="G539" s="42"/>
      <c r="H539" s="42"/>
      <c r="I539" s="42"/>
      <c r="J539" s="42"/>
      <c r="K539" s="42"/>
      <c r="L539" s="42"/>
      <c r="M539" s="42"/>
      <c r="N539" s="42"/>
      <c r="O539" s="42"/>
      <c r="P539" s="42"/>
      <c r="Q539" s="42"/>
    </row>
    <row r="540" spans="1:17" s="14" customFormat="1" ht="12.75">
      <c r="A540" s="42"/>
      <c r="C540" s="42"/>
      <c r="D540" s="42"/>
      <c r="E540" s="42"/>
      <c r="F540" s="42"/>
      <c r="G540" s="42"/>
      <c r="H540" s="42"/>
      <c r="I540" s="42"/>
      <c r="J540" s="42"/>
      <c r="K540" s="42"/>
      <c r="L540" s="42"/>
      <c r="M540" s="42"/>
      <c r="N540" s="42"/>
      <c r="O540" s="42"/>
      <c r="P540" s="42"/>
      <c r="Q540" s="42"/>
    </row>
    <row r="541" spans="1:17" s="14" customFormat="1" ht="12.75">
      <c r="A541" s="42"/>
      <c r="C541" s="42"/>
      <c r="D541" s="42"/>
      <c r="E541" s="42"/>
      <c r="F541" s="42"/>
      <c r="G541" s="42"/>
      <c r="H541" s="42"/>
      <c r="I541" s="42"/>
      <c r="J541" s="42"/>
      <c r="K541" s="42"/>
      <c r="L541" s="42"/>
      <c r="M541" s="42"/>
      <c r="N541" s="42"/>
      <c r="O541" s="42"/>
      <c r="P541" s="42"/>
      <c r="Q541" s="42"/>
    </row>
    <row r="542" spans="1:17" s="14" customFormat="1" ht="12.75">
      <c r="A542" s="42"/>
      <c r="C542" s="42"/>
      <c r="D542" s="42"/>
      <c r="E542" s="42"/>
      <c r="F542" s="42"/>
      <c r="G542" s="42"/>
      <c r="H542" s="42"/>
      <c r="I542" s="42"/>
      <c r="J542" s="42"/>
      <c r="K542" s="42"/>
      <c r="L542" s="42"/>
      <c r="M542" s="42"/>
      <c r="N542" s="42"/>
      <c r="O542" s="42"/>
      <c r="P542" s="42"/>
      <c r="Q542" s="42"/>
    </row>
    <row r="543" spans="1:17" s="14" customFormat="1" ht="12.75">
      <c r="A543" s="42"/>
      <c r="C543" s="42"/>
      <c r="D543" s="42"/>
      <c r="E543" s="42"/>
      <c r="F543" s="42"/>
      <c r="G543" s="42"/>
      <c r="H543" s="42"/>
      <c r="I543" s="42"/>
      <c r="J543" s="42"/>
      <c r="K543" s="42"/>
      <c r="L543" s="42"/>
      <c r="M543" s="42"/>
      <c r="N543" s="42"/>
      <c r="O543" s="42"/>
      <c r="P543" s="42"/>
      <c r="Q543" s="42"/>
    </row>
    <row r="544" spans="1:17" s="14" customFormat="1" ht="12.75">
      <c r="A544" s="42"/>
      <c r="C544" s="42"/>
      <c r="D544" s="42"/>
      <c r="E544" s="42"/>
      <c r="F544" s="42"/>
      <c r="G544" s="42"/>
      <c r="H544" s="42"/>
      <c r="I544" s="42"/>
      <c r="J544" s="42"/>
      <c r="K544" s="42"/>
      <c r="L544" s="42"/>
      <c r="M544" s="42"/>
      <c r="N544" s="42"/>
      <c r="O544" s="42"/>
      <c r="P544" s="42"/>
      <c r="Q544" s="42"/>
    </row>
    <row r="545" spans="1:17" s="14" customFormat="1" ht="12.75">
      <c r="A545" s="42"/>
      <c r="C545" s="42"/>
      <c r="D545" s="42"/>
      <c r="E545" s="42"/>
      <c r="F545" s="42"/>
      <c r="G545" s="42"/>
      <c r="H545" s="42"/>
      <c r="I545" s="42"/>
      <c r="J545" s="42"/>
      <c r="K545" s="42"/>
      <c r="L545" s="42"/>
      <c r="M545" s="42"/>
      <c r="N545" s="42"/>
      <c r="O545" s="42"/>
      <c r="P545" s="42"/>
      <c r="Q545" s="42"/>
    </row>
    <row r="546" spans="1:17" s="14" customFormat="1" ht="12.75">
      <c r="A546" s="42"/>
      <c r="C546" s="42"/>
      <c r="D546" s="42"/>
      <c r="E546" s="42"/>
      <c r="F546" s="42"/>
      <c r="G546" s="42"/>
      <c r="H546" s="42"/>
      <c r="I546" s="42"/>
      <c r="J546" s="42"/>
      <c r="K546" s="42"/>
      <c r="L546" s="42"/>
      <c r="M546" s="42"/>
      <c r="N546" s="42"/>
      <c r="O546" s="42"/>
      <c r="P546" s="42"/>
      <c r="Q546" s="42"/>
    </row>
    <row r="547" spans="1:17" s="14" customFormat="1" ht="12.75">
      <c r="A547" s="42"/>
      <c r="C547" s="42"/>
      <c r="D547" s="42"/>
      <c r="E547" s="42"/>
      <c r="F547" s="42"/>
      <c r="G547" s="42"/>
      <c r="H547" s="42"/>
      <c r="I547" s="42"/>
      <c r="J547" s="42"/>
      <c r="K547" s="42"/>
      <c r="L547" s="42"/>
      <c r="M547" s="42"/>
      <c r="N547" s="42"/>
      <c r="O547" s="42"/>
      <c r="P547" s="42"/>
      <c r="Q547" s="42"/>
    </row>
    <row r="548" spans="1:17" s="14" customFormat="1" ht="12.75">
      <c r="A548" s="42"/>
      <c r="C548" s="42"/>
      <c r="D548" s="42"/>
      <c r="E548" s="42"/>
      <c r="F548" s="42"/>
      <c r="G548" s="42"/>
      <c r="H548" s="42"/>
      <c r="I548" s="42"/>
      <c r="J548" s="42"/>
      <c r="K548" s="42"/>
      <c r="L548" s="42"/>
      <c r="M548" s="42"/>
      <c r="N548" s="42"/>
      <c r="O548" s="42"/>
      <c r="P548" s="42"/>
      <c r="Q548" s="42"/>
    </row>
    <row r="549" spans="1:17" s="14" customFormat="1" ht="12.75">
      <c r="A549" s="42"/>
      <c r="C549" s="42"/>
      <c r="D549" s="42"/>
      <c r="E549" s="42"/>
      <c r="F549" s="42"/>
      <c r="G549" s="42"/>
      <c r="H549" s="42"/>
      <c r="I549" s="42"/>
      <c r="J549" s="42"/>
      <c r="K549" s="42"/>
      <c r="L549" s="42"/>
      <c r="M549" s="42"/>
      <c r="N549" s="42"/>
      <c r="O549" s="42"/>
      <c r="P549" s="42"/>
      <c r="Q549" s="42"/>
    </row>
    <row r="550" spans="1:17" s="14" customFormat="1" ht="12.75">
      <c r="A550" s="42"/>
      <c r="C550" s="42"/>
      <c r="D550" s="42"/>
      <c r="E550" s="42"/>
      <c r="F550" s="42"/>
      <c r="G550" s="42"/>
      <c r="H550" s="42"/>
      <c r="I550" s="42"/>
      <c r="J550" s="42"/>
      <c r="K550" s="42"/>
      <c r="L550" s="42"/>
      <c r="M550" s="42"/>
      <c r="N550" s="42"/>
      <c r="O550" s="42"/>
      <c r="P550" s="42"/>
      <c r="Q550" s="42"/>
    </row>
    <row r="551" spans="1:17" s="14" customFormat="1" ht="12.75">
      <c r="A551" s="42"/>
      <c r="C551" s="42"/>
      <c r="D551" s="42"/>
      <c r="E551" s="42"/>
      <c r="F551" s="42"/>
      <c r="G551" s="42"/>
      <c r="H551" s="42"/>
      <c r="I551" s="42"/>
      <c r="J551" s="42"/>
      <c r="K551" s="42"/>
      <c r="L551" s="42"/>
      <c r="M551" s="42"/>
      <c r="N551" s="42"/>
      <c r="O551" s="42"/>
      <c r="P551" s="42"/>
      <c r="Q551" s="42"/>
    </row>
    <row r="552" spans="1:17" s="14" customFormat="1" ht="12.75">
      <c r="A552" s="42"/>
      <c r="C552" s="42"/>
      <c r="D552" s="42"/>
      <c r="E552" s="42"/>
      <c r="F552" s="42"/>
      <c r="G552" s="42"/>
      <c r="H552" s="42"/>
      <c r="I552" s="42"/>
      <c r="J552" s="42"/>
      <c r="K552" s="42"/>
      <c r="L552" s="42"/>
      <c r="M552" s="42"/>
      <c r="N552" s="42"/>
      <c r="O552" s="42"/>
      <c r="P552" s="42"/>
      <c r="Q552" s="42"/>
    </row>
    <row r="553" spans="1:17" s="14" customFormat="1" ht="12.75">
      <c r="A553" s="42"/>
      <c r="C553" s="42"/>
      <c r="D553" s="42"/>
      <c r="E553" s="42"/>
      <c r="F553" s="42"/>
      <c r="G553" s="42"/>
      <c r="H553" s="42"/>
      <c r="I553" s="42"/>
      <c r="J553" s="42"/>
      <c r="K553" s="42"/>
      <c r="L553" s="42"/>
      <c r="M553" s="42"/>
      <c r="N553" s="42"/>
      <c r="O553" s="42"/>
      <c r="P553" s="42"/>
      <c r="Q553" s="42"/>
    </row>
    <row r="554" spans="1:17" s="14" customFormat="1" ht="12.75">
      <c r="A554" s="42"/>
      <c r="C554" s="42"/>
      <c r="D554" s="42"/>
      <c r="E554" s="42"/>
      <c r="F554" s="42"/>
      <c r="G554" s="42"/>
      <c r="H554" s="42"/>
      <c r="I554" s="42"/>
      <c r="J554" s="42"/>
      <c r="K554" s="42"/>
      <c r="L554" s="42"/>
      <c r="M554" s="42"/>
      <c r="N554" s="42"/>
      <c r="O554" s="42"/>
      <c r="P554" s="42"/>
      <c r="Q554" s="42"/>
    </row>
    <row r="555" spans="1:17" s="14" customFormat="1" ht="12.75">
      <c r="A555" s="42"/>
      <c r="C555" s="42"/>
      <c r="D555" s="42"/>
      <c r="E555" s="42"/>
      <c r="F555" s="42"/>
      <c r="G555" s="42"/>
      <c r="H555" s="42"/>
      <c r="I555" s="42"/>
      <c r="J555" s="42"/>
      <c r="K555" s="42"/>
      <c r="L555" s="42"/>
      <c r="M555" s="42"/>
      <c r="N555" s="42"/>
      <c r="O555" s="42"/>
      <c r="P555" s="42"/>
      <c r="Q555" s="42"/>
    </row>
    <row r="556" spans="1:17" s="14" customFormat="1" ht="12.75">
      <c r="A556" s="42"/>
      <c r="C556" s="42"/>
      <c r="D556" s="42"/>
      <c r="E556" s="42"/>
      <c r="F556" s="42"/>
      <c r="G556" s="42"/>
      <c r="H556" s="42"/>
      <c r="I556" s="42"/>
      <c r="J556" s="42"/>
      <c r="K556" s="42"/>
      <c r="L556" s="42"/>
      <c r="M556" s="42"/>
      <c r="N556" s="42"/>
      <c r="O556" s="42"/>
      <c r="P556" s="42"/>
      <c r="Q556" s="42"/>
    </row>
    <row r="557" spans="1:17" s="14" customFormat="1" ht="12.75">
      <c r="A557" s="42"/>
      <c r="C557" s="42"/>
      <c r="D557" s="42"/>
      <c r="E557" s="42"/>
      <c r="F557" s="42"/>
      <c r="G557" s="42"/>
      <c r="H557" s="42"/>
      <c r="I557" s="42"/>
      <c r="J557" s="42"/>
      <c r="K557" s="42"/>
      <c r="L557" s="42"/>
      <c r="M557" s="42"/>
      <c r="N557" s="42"/>
      <c r="O557" s="42"/>
      <c r="P557" s="42"/>
      <c r="Q557" s="42"/>
    </row>
    <row r="558" spans="1:17" s="14" customFormat="1" ht="12.75">
      <c r="A558" s="42"/>
      <c r="C558" s="42"/>
      <c r="D558" s="42"/>
      <c r="E558" s="42"/>
      <c r="F558" s="42"/>
      <c r="G558" s="42"/>
      <c r="H558" s="42"/>
      <c r="I558" s="42"/>
      <c r="J558" s="42"/>
      <c r="K558" s="42"/>
      <c r="L558" s="42"/>
      <c r="M558" s="42"/>
      <c r="N558" s="42"/>
      <c r="O558" s="42"/>
      <c r="P558" s="42"/>
      <c r="Q558" s="42"/>
    </row>
    <row r="559" spans="1:17" s="14" customFormat="1" ht="12.75">
      <c r="A559" s="42"/>
      <c r="C559" s="42"/>
      <c r="D559" s="42"/>
      <c r="E559" s="42"/>
      <c r="F559" s="42"/>
      <c r="G559" s="42"/>
      <c r="H559" s="42"/>
      <c r="I559" s="42"/>
      <c r="J559" s="42"/>
      <c r="K559" s="42"/>
      <c r="L559" s="42"/>
      <c r="M559" s="42"/>
      <c r="N559" s="42"/>
      <c r="O559" s="42"/>
      <c r="P559" s="42"/>
      <c r="Q559" s="42"/>
    </row>
    <row r="560" spans="1:17" s="14" customFormat="1" ht="12.75">
      <c r="A560" s="42"/>
      <c r="C560" s="42"/>
      <c r="D560" s="42"/>
      <c r="E560" s="42"/>
      <c r="F560" s="42"/>
      <c r="G560" s="42"/>
      <c r="H560" s="42"/>
      <c r="I560" s="42"/>
      <c r="J560" s="42"/>
      <c r="K560" s="42"/>
      <c r="L560" s="42"/>
      <c r="M560" s="42"/>
      <c r="N560" s="42"/>
      <c r="O560" s="42"/>
      <c r="P560" s="42"/>
      <c r="Q560" s="42"/>
    </row>
    <row r="561" spans="1:17" s="14" customFormat="1" ht="12.75">
      <c r="A561" s="42"/>
      <c r="C561" s="42"/>
      <c r="D561" s="42"/>
      <c r="E561" s="42"/>
      <c r="F561" s="42"/>
      <c r="G561" s="42"/>
      <c r="H561" s="42"/>
      <c r="I561" s="42"/>
      <c r="J561" s="42"/>
      <c r="K561" s="42"/>
      <c r="L561" s="42"/>
      <c r="M561" s="42"/>
      <c r="N561" s="42"/>
      <c r="O561" s="42"/>
      <c r="P561" s="42"/>
      <c r="Q561" s="42"/>
    </row>
    <row r="562" spans="1:17" s="14" customFormat="1" ht="12.75">
      <c r="A562" s="42"/>
      <c r="C562" s="42"/>
      <c r="D562" s="42"/>
      <c r="E562" s="42"/>
      <c r="F562" s="42"/>
      <c r="G562" s="42"/>
      <c r="H562" s="42"/>
      <c r="I562" s="42"/>
      <c r="J562" s="42"/>
      <c r="K562" s="42"/>
      <c r="L562" s="42"/>
      <c r="M562" s="42"/>
      <c r="N562" s="42"/>
      <c r="O562" s="42"/>
      <c r="P562" s="42"/>
      <c r="Q562" s="42"/>
    </row>
    <row r="563" spans="1:17" s="14" customFormat="1" ht="12.75">
      <c r="A563" s="42"/>
      <c r="C563" s="42"/>
      <c r="D563" s="42"/>
      <c r="E563" s="42"/>
      <c r="F563" s="42"/>
      <c r="G563" s="42"/>
      <c r="H563" s="42"/>
      <c r="I563" s="42"/>
      <c r="J563" s="42"/>
      <c r="K563" s="42"/>
      <c r="L563" s="42"/>
      <c r="M563" s="42"/>
      <c r="N563" s="42"/>
      <c r="O563" s="42"/>
      <c r="P563" s="42"/>
      <c r="Q563" s="42"/>
    </row>
    <row r="564" spans="1:17" s="14" customFormat="1" ht="12.75">
      <c r="A564" s="42"/>
      <c r="C564" s="42"/>
      <c r="D564" s="42"/>
      <c r="E564" s="42"/>
      <c r="F564" s="42"/>
      <c r="G564" s="42"/>
      <c r="H564" s="42"/>
      <c r="I564" s="42"/>
      <c r="J564" s="42"/>
      <c r="K564" s="42"/>
      <c r="L564" s="42"/>
      <c r="M564" s="42"/>
      <c r="N564" s="42"/>
      <c r="O564" s="42"/>
      <c r="P564" s="42"/>
      <c r="Q564" s="42"/>
    </row>
    <row r="565" spans="1:17" s="14" customFormat="1" ht="12.75">
      <c r="A565" s="42"/>
      <c r="C565" s="42"/>
      <c r="D565" s="42"/>
      <c r="E565" s="42"/>
      <c r="F565" s="42"/>
      <c r="G565" s="42"/>
      <c r="H565" s="42"/>
      <c r="I565" s="42"/>
      <c r="J565" s="42"/>
      <c r="K565" s="42"/>
      <c r="L565" s="42"/>
      <c r="M565" s="42"/>
      <c r="N565" s="42"/>
      <c r="O565" s="42"/>
      <c r="P565" s="42"/>
      <c r="Q565" s="42"/>
    </row>
    <row r="566" spans="1:17" s="14" customFormat="1" ht="12.75">
      <c r="A566" s="42"/>
      <c r="C566" s="42"/>
      <c r="D566" s="42"/>
      <c r="E566" s="42"/>
      <c r="F566" s="42"/>
      <c r="G566" s="42"/>
      <c r="H566" s="42"/>
      <c r="I566" s="42"/>
      <c r="J566" s="42"/>
      <c r="K566" s="42"/>
      <c r="L566" s="42"/>
      <c r="M566" s="42"/>
      <c r="N566" s="42"/>
      <c r="O566" s="42"/>
      <c r="P566" s="42"/>
      <c r="Q566" s="42"/>
    </row>
    <row r="567" spans="1:17" s="14" customFormat="1" ht="12.75">
      <c r="A567" s="42"/>
      <c r="C567" s="42"/>
      <c r="D567" s="42"/>
      <c r="E567" s="42"/>
      <c r="F567" s="42"/>
      <c r="G567" s="42"/>
      <c r="H567" s="42"/>
      <c r="I567" s="42"/>
      <c r="J567" s="42"/>
      <c r="K567" s="42"/>
      <c r="L567" s="42"/>
      <c r="M567" s="42"/>
      <c r="N567" s="42"/>
      <c r="O567" s="42"/>
      <c r="P567" s="42"/>
      <c r="Q567" s="42"/>
    </row>
    <row r="568" spans="1:17" s="14" customFormat="1" ht="12.75">
      <c r="A568" s="42"/>
      <c r="C568" s="42"/>
      <c r="D568" s="42"/>
      <c r="E568" s="42"/>
      <c r="F568" s="42"/>
      <c r="G568" s="42"/>
      <c r="H568" s="42"/>
      <c r="I568" s="42"/>
      <c r="J568" s="42"/>
      <c r="K568" s="42"/>
      <c r="L568" s="42"/>
      <c r="M568" s="42"/>
      <c r="N568" s="42"/>
      <c r="O568" s="42"/>
      <c r="P568" s="42"/>
      <c r="Q568" s="42"/>
    </row>
    <row r="569" spans="1:17" s="14" customFormat="1" ht="12.75">
      <c r="A569" s="42"/>
      <c r="C569" s="42"/>
      <c r="D569" s="42"/>
      <c r="E569" s="42"/>
      <c r="F569" s="42"/>
      <c r="G569" s="42"/>
      <c r="H569" s="42"/>
      <c r="I569" s="42"/>
      <c r="J569" s="42"/>
      <c r="K569" s="42"/>
      <c r="L569" s="42"/>
      <c r="M569" s="42"/>
      <c r="N569" s="42"/>
      <c r="O569" s="42"/>
      <c r="P569" s="42"/>
      <c r="Q569" s="42"/>
    </row>
    <row r="570" spans="1:17" s="14" customFormat="1" ht="12.75">
      <c r="A570" s="42"/>
      <c r="C570" s="42"/>
      <c r="D570" s="42"/>
      <c r="E570" s="42"/>
      <c r="F570" s="42"/>
      <c r="G570" s="42"/>
      <c r="H570" s="42"/>
      <c r="I570" s="42"/>
      <c r="J570" s="42"/>
      <c r="K570" s="42"/>
      <c r="L570" s="42"/>
      <c r="M570" s="42"/>
      <c r="N570" s="42"/>
      <c r="O570" s="42"/>
      <c r="P570" s="42"/>
      <c r="Q570" s="42"/>
    </row>
    <row r="571" spans="1:17" s="14" customFormat="1" ht="12.75">
      <c r="A571" s="42"/>
      <c r="C571" s="42"/>
      <c r="D571" s="42"/>
      <c r="E571" s="42"/>
      <c r="F571" s="42"/>
      <c r="G571" s="42"/>
      <c r="H571" s="42"/>
      <c r="I571" s="42"/>
      <c r="J571" s="42"/>
      <c r="K571" s="42"/>
      <c r="L571" s="42"/>
      <c r="M571" s="42"/>
      <c r="N571" s="42"/>
      <c r="O571" s="42"/>
      <c r="P571" s="42"/>
      <c r="Q571" s="42"/>
    </row>
    <row r="572" spans="1:17" s="14" customFormat="1" ht="12.75">
      <c r="A572" s="42"/>
      <c r="C572" s="42"/>
      <c r="D572" s="42"/>
      <c r="E572" s="42"/>
      <c r="F572" s="42"/>
      <c r="G572" s="42"/>
      <c r="H572" s="42"/>
      <c r="I572" s="42"/>
      <c r="J572" s="42"/>
      <c r="K572" s="42"/>
      <c r="L572" s="42"/>
      <c r="M572" s="42"/>
      <c r="N572" s="42"/>
      <c r="O572" s="42"/>
      <c r="P572" s="42"/>
      <c r="Q572" s="42"/>
    </row>
    <row r="573" spans="1:17" s="14" customFormat="1" ht="12.75">
      <c r="A573" s="42"/>
      <c r="C573" s="42"/>
      <c r="D573" s="42"/>
      <c r="E573" s="42"/>
      <c r="F573" s="42"/>
      <c r="G573" s="42"/>
      <c r="H573" s="42"/>
      <c r="I573" s="42"/>
      <c r="J573" s="42"/>
      <c r="K573" s="42"/>
      <c r="L573" s="42"/>
      <c r="M573" s="42"/>
      <c r="N573" s="42"/>
      <c r="O573" s="42"/>
      <c r="P573" s="42"/>
      <c r="Q573" s="42"/>
    </row>
    <row r="574" spans="1:17" s="14" customFormat="1" ht="12.75">
      <c r="A574" s="42"/>
      <c r="C574" s="42"/>
      <c r="D574" s="42"/>
      <c r="E574" s="42"/>
      <c r="F574" s="42"/>
      <c r="G574" s="42"/>
      <c r="H574" s="42"/>
      <c r="I574" s="42"/>
      <c r="J574" s="42"/>
      <c r="K574" s="42"/>
      <c r="L574" s="42"/>
      <c r="M574" s="42"/>
      <c r="N574" s="42"/>
      <c r="O574" s="42"/>
      <c r="P574" s="42"/>
      <c r="Q574" s="42"/>
    </row>
    <row r="575" spans="1:17" s="14" customFormat="1" ht="12.75">
      <c r="A575" s="42"/>
      <c r="C575" s="42"/>
      <c r="D575" s="42"/>
      <c r="E575" s="42"/>
      <c r="F575" s="42"/>
      <c r="G575" s="42"/>
      <c r="H575" s="42"/>
      <c r="I575" s="42"/>
      <c r="J575" s="42"/>
      <c r="K575" s="42"/>
      <c r="L575" s="42"/>
      <c r="M575" s="42"/>
      <c r="N575" s="42"/>
      <c r="O575" s="42"/>
      <c r="P575" s="42"/>
      <c r="Q575" s="42"/>
    </row>
    <row r="576" spans="1:17" s="14" customFormat="1" ht="12.75">
      <c r="A576" s="42"/>
      <c r="C576" s="42"/>
      <c r="D576" s="42"/>
      <c r="E576" s="42"/>
      <c r="F576" s="42"/>
      <c r="G576" s="42"/>
      <c r="H576" s="42"/>
      <c r="I576" s="42"/>
      <c r="J576" s="42"/>
      <c r="K576" s="42"/>
      <c r="L576" s="42"/>
      <c r="M576" s="42"/>
      <c r="N576" s="42"/>
      <c r="O576" s="42"/>
      <c r="P576" s="42"/>
      <c r="Q576" s="42"/>
    </row>
    <row r="577" spans="1:17" s="14" customFormat="1" ht="12.75">
      <c r="A577" s="42"/>
      <c r="C577" s="42"/>
      <c r="D577" s="42"/>
      <c r="E577" s="42"/>
      <c r="F577" s="42"/>
      <c r="G577" s="42"/>
      <c r="H577" s="42"/>
      <c r="I577" s="42"/>
      <c r="J577" s="42"/>
      <c r="K577" s="42"/>
      <c r="L577" s="42"/>
      <c r="M577" s="42"/>
      <c r="N577" s="42"/>
      <c r="O577" s="42"/>
      <c r="P577" s="42"/>
      <c r="Q577" s="42"/>
    </row>
    <row r="578" spans="1:17" s="14" customFormat="1" ht="12.75">
      <c r="A578" s="42"/>
      <c r="C578" s="42"/>
      <c r="D578" s="42"/>
      <c r="E578" s="42"/>
      <c r="F578" s="42"/>
      <c r="G578" s="42"/>
      <c r="H578" s="42"/>
      <c r="I578" s="42"/>
      <c r="J578" s="42"/>
      <c r="K578" s="42"/>
      <c r="L578" s="42"/>
      <c r="M578" s="42"/>
      <c r="N578" s="42"/>
      <c r="O578" s="42"/>
      <c r="P578" s="42"/>
      <c r="Q578" s="42"/>
    </row>
    <row r="579" spans="1:17" s="14" customFormat="1" ht="12.75">
      <c r="A579" s="42"/>
      <c r="C579" s="42"/>
      <c r="D579" s="42"/>
      <c r="E579" s="42"/>
      <c r="F579" s="42"/>
      <c r="G579" s="42"/>
      <c r="H579" s="42"/>
      <c r="I579" s="42"/>
      <c r="J579" s="42"/>
      <c r="K579" s="42"/>
      <c r="L579" s="42"/>
      <c r="M579" s="42"/>
      <c r="N579" s="42"/>
      <c r="O579" s="42"/>
      <c r="P579" s="42"/>
      <c r="Q579" s="42"/>
    </row>
    <row r="580" spans="1:17" s="14" customFormat="1" ht="12.75">
      <c r="A580" s="42"/>
      <c r="C580" s="42"/>
      <c r="D580" s="42"/>
      <c r="E580" s="42"/>
      <c r="F580" s="42"/>
      <c r="G580" s="42"/>
      <c r="H580" s="42"/>
      <c r="I580" s="42"/>
      <c r="J580" s="42"/>
      <c r="K580" s="42"/>
      <c r="L580" s="42"/>
      <c r="M580" s="42"/>
      <c r="N580" s="42"/>
      <c r="O580" s="42"/>
      <c r="P580" s="42"/>
      <c r="Q580" s="42"/>
    </row>
    <row r="581" spans="1:17" s="14" customFormat="1" ht="12.75">
      <c r="A581" s="42"/>
      <c r="C581" s="42"/>
      <c r="D581" s="42"/>
      <c r="E581" s="42"/>
      <c r="F581" s="42"/>
      <c r="G581" s="42"/>
      <c r="H581" s="42"/>
      <c r="I581" s="42"/>
      <c r="J581" s="42"/>
      <c r="K581" s="42"/>
      <c r="L581" s="42"/>
      <c r="M581" s="42"/>
      <c r="N581" s="42"/>
      <c r="O581" s="42"/>
      <c r="P581" s="42"/>
      <c r="Q581" s="42"/>
    </row>
    <row r="582" spans="1:17" s="14" customFormat="1" ht="12.75">
      <c r="A582" s="42"/>
      <c r="C582" s="42"/>
      <c r="D582" s="42"/>
      <c r="E582" s="42"/>
      <c r="F582" s="42"/>
      <c r="G582" s="42"/>
      <c r="H582" s="42"/>
      <c r="I582" s="42"/>
      <c r="J582" s="42"/>
      <c r="K582" s="42"/>
      <c r="L582" s="42"/>
      <c r="M582" s="42"/>
      <c r="N582" s="42"/>
      <c r="O582" s="42"/>
      <c r="P582" s="42"/>
      <c r="Q582" s="42"/>
    </row>
    <row r="583" spans="1:17" s="14" customFormat="1" ht="12.75">
      <c r="A583" s="42"/>
      <c r="C583" s="42"/>
      <c r="D583" s="42"/>
      <c r="E583" s="42"/>
      <c r="F583" s="42"/>
      <c r="G583" s="42"/>
      <c r="H583" s="42"/>
      <c r="I583" s="42"/>
      <c r="J583" s="42"/>
      <c r="K583" s="42"/>
      <c r="L583" s="42"/>
      <c r="M583" s="42"/>
      <c r="N583" s="42"/>
      <c r="O583" s="42"/>
      <c r="P583" s="42"/>
      <c r="Q583" s="42"/>
    </row>
    <row r="584" spans="1:17" s="14" customFormat="1" ht="12.75">
      <c r="A584" s="42"/>
      <c r="C584" s="42"/>
      <c r="D584" s="42"/>
      <c r="E584" s="42"/>
      <c r="F584" s="42"/>
      <c r="G584" s="42"/>
      <c r="H584" s="42"/>
      <c r="I584" s="42"/>
      <c r="J584" s="42"/>
      <c r="K584" s="42"/>
      <c r="L584" s="42"/>
      <c r="M584" s="42"/>
      <c r="N584" s="42"/>
      <c r="O584" s="42"/>
      <c r="P584" s="42"/>
      <c r="Q584" s="42"/>
    </row>
    <row r="585" spans="1:17" s="14" customFormat="1" ht="12.75">
      <c r="A585" s="42"/>
      <c r="C585" s="42"/>
      <c r="D585" s="42"/>
      <c r="E585" s="42"/>
      <c r="F585" s="42"/>
      <c r="G585" s="42"/>
      <c r="H585" s="42"/>
      <c r="I585" s="42"/>
      <c r="J585" s="42"/>
      <c r="K585" s="42"/>
      <c r="L585" s="42"/>
      <c r="M585" s="42"/>
      <c r="N585" s="42"/>
      <c r="O585" s="42"/>
      <c r="P585" s="42"/>
      <c r="Q585" s="42"/>
    </row>
    <row r="586" spans="1:17" s="14" customFormat="1" ht="12.75">
      <c r="A586" s="42"/>
      <c r="C586" s="42"/>
      <c r="D586" s="42"/>
      <c r="E586" s="42"/>
      <c r="F586" s="42"/>
      <c r="G586" s="42"/>
      <c r="H586" s="42"/>
      <c r="I586" s="42"/>
      <c r="J586" s="42"/>
      <c r="K586" s="42"/>
      <c r="L586" s="42"/>
      <c r="M586" s="42"/>
      <c r="N586" s="42"/>
      <c r="O586" s="42"/>
      <c r="P586" s="42"/>
      <c r="Q586" s="42"/>
    </row>
    <row r="587" spans="1:17" s="14" customFormat="1" ht="12.75">
      <c r="A587" s="42"/>
      <c r="C587" s="42"/>
      <c r="D587" s="42"/>
      <c r="E587" s="42"/>
      <c r="F587" s="42"/>
      <c r="G587" s="42"/>
      <c r="H587" s="42"/>
      <c r="I587" s="42"/>
      <c r="J587" s="42"/>
      <c r="K587" s="42"/>
      <c r="L587" s="42"/>
      <c r="M587" s="42"/>
      <c r="N587" s="42"/>
      <c r="O587" s="42"/>
      <c r="P587" s="42"/>
      <c r="Q587" s="42"/>
    </row>
    <row r="588" spans="1:17" s="14" customFormat="1" ht="12.75">
      <c r="A588" s="42"/>
      <c r="C588" s="42"/>
      <c r="D588" s="42"/>
      <c r="E588" s="42"/>
      <c r="F588" s="42"/>
      <c r="G588" s="42"/>
      <c r="H588" s="42"/>
      <c r="I588" s="42"/>
      <c r="J588" s="42"/>
      <c r="K588" s="42"/>
      <c r="L588" s="42"/>
      <c r="M588" s="42"/>
      <c r="N588" s="42"/>
      <c r="O588" s="42"/>
      <c r="P588" s="42"/>
      <c r="Q588" s="42"/>
    </row>
    <row r="589" spans="1:17" s="14" customFormat="1" ht="12.75">
      <c r="A589" s="42"/>
      <c r="C589" s="42"/>
      <c r="D589" s="42"/>
      <c r="E589" s="42"/>
      <c r="F589" s="42"/>
      <c r="G589" s="42"/>
      <c r="H589" s="42"/>
      <c r="I589" s="42"/>
      <c r="J589" s="42"/>
      <c r="K589" s="42"/>
      <c r="L589" s="42"/>
      <c r="M589" s="42"/>
      <c r="N589" s="42"/>
      <c r="O589" s="42"/>
      <c r="P589" s="42"/>
      <c r="Q589" s="42"/>
    </row>
    <row r="590" spans="1:17" s="14" customFormat="1" ht="12.75">
      <c r="A590" s="42"/>
      <c r="C590" s="42"/>
      <c r="D590" s="42"/>
      <c r="E590" s="42"/>
      <c r="F590" s="42"/>
      <c r="G590" s="42"/>
      <c r="H590" s="42"/>
      <c r="I590" s="42"/>
      <c r="J590" s="42"/>
      <c r="K590" s="42"/>
      <c r="L590" s="42"/>
      <c r="M590" s="42"/>
      <c r="N590" s="42"/>
      <c r="O590" s="42"/>
      <c r="P590" s="42"/>
      <c r="Q590" s="42"/>
    </row>
    <row r="591" spans="1:17" s="14" customFormat="1" ht="12.75">
      <c r="A591" s="42"/>
      <c r="C591" s="42"/>
      <c r="D591" s="42"/>
      <c r="E591" s="42"/>
      <c r="F591" s="42"/>
      <c r="G591" s="42"/>
      <c r="H591" s="42"/>
      <c r="I591" s="42"/>
      <c r="J591" s="42"/>
      <c r="K591" s="42"/>
      <c r="L591" s="42"/>
      <c r="M591" s="42"/>
      <c r="N591" s="42"/>
      <c r="O591" s="42"/>
      <c r="P591" s="42"/>
      <c r="Q591" s="42"/>
    </row>
    <row r="592" spans="1:17" s="14" customFormat="1" ht="12.75">
      <c r="A592" s="42"/>
      <c r="C592" s="42"/>
      <c r="D592" s="42"/>
      <c r="E592" s="42"/>
      <c r="F592" s="42"/>
      <c r="G592" s="42"/>
      <c r="H592" s="42"/>
      <c r="I592" s="42"/>
      <c r="J592" s="42"/>
      <c r="K592" s="42"/>
      <c r="L592" s="42"/>
      <c r="M592" s="42"/>
      <c r="N592" s="42"/>
      <c r="O592" s="42"/>
      <c r="P592" s="42"/>
      <c r="Q592" s="42"/>
    </row>
    <row r="593" spans="1:17" s="14" customFormat="1" ht="12.75">
      <c r="A593" s="42"/>
      <c r="C593" s="42"/>
      <c r="D593" s="42"/>
      <c r="E593" s="42"/>
      <c r="F593" s="42"/>
      <c r="G593" s="42"/>
      <c r="H593" s="42"/>
      <c r="I593" s="42"/>
      <c r="J593" s="42"/>
      <c r="K593" s="42"/>
      <c r="L593" s="42"/>
      <c r="M593" s="42"/>
      <c r="N593" s="42"/>
      <c r="O593" s="42"/>
      <c r="P593" s="42"/>
      <c r="Q593" s="42"/>
    </row>
    <row r="594" spans="1:17" s="14" customFormat="1" ht="12.75">
      <c r="A594" s="42"/>
      <c r="C594" s="42"/>
      <c r="D594" s="42"/>
      <c r="E594" s="42"/>
      <c r="F594" s="42"/>
      <c r="G594" s="42"/>
      <c r="H594" s="42"/>
      <c r="I594" s="42"/>
      <c r="J594" s="42"/>
      <c r="K594" s="42"/>
      <c r="L594" s="42"/>
      <c r="M594" s="42"/>
      <c r="N594" s="42"/>
      <c r="O594" s="42"/>
      <c r="P594" s="42"/>
      <c r="Q594" s="42"/>
    </row>
    <row r="595" spans="1:17" s="14" customFormat="1" ht="12.75">
      <c r="A595" s="42"/>
      <c r="C595" s="42"/>
      <c r="D595" s="42"/>
      <c r="E595" s="42"/>
      <c r="F595" s="42"/>
      <c r="G595" s="42"/>
      <c r="H595" s="42"/>
      <c r="I595" s="42"/>
      <c r="J595" s="42"/>
      <c r="K595" s="42"/>
      <c r="L595" s="42"/>
      <c r="M595" s="42"/>
      <c r="N595" s="42"/>
      <c r="O595" s="42"/>
      <c r="P595" s="42"/>
      <c r="Q595" s="42"/>
    </row>
    <row r="596" spans="1:17" s="14" customFormat="1" ht="12.75">
      <c r="A596" s="42"/>
      <c r="C596" s="42"/>
      <c r="D596" s="42"/>
      <c r="E596" s="42"/>
      <c r="F596" s="42"/>
      <c r="G596" s="42"/>
      <c r="H596" s="42"/>
      <c r="I596" s="42"/>
      <c r="J596" s="42"/>
      <c r="K596" s="42"/>
      <c r="L596" s="42"/>
      <c r="M596" s="42"/>
      <c r="N596" s="42"/>
      <c r="O596" s="42"/>
      <c r="P596" s="42"/>
      <c r="Q596" s="42"/>
    </row>
    <row r="597" spans="1:17" s="14" customFormat="1" ht="12.75">
      <c r="A597" s="42"/>
      <c r="C597" s="42"/>
      <c r="D597" s="42"/>
      <c r="E597" s="42"/>
      <c r="F597" s="42"/>
      <c r="G597" s="42"/>
      <c r="H597" s="42"/>
      <c r="I597" s="42"/>
      <c r="J597" s="42"/>
      <c r="K597" s="42"/>
      <c r="L597" s="42"/>
      <c r="M597" s="42"/>
      <c r="N597" s="42"/>
      <c r="O597" s="42"/>
      <c r="P597" s="42"/>
      <c r="Q597" s="42"/>
    </row>
    <row r="598" spans="1:17" s="14" customFormat="1" ht="12.75">
      <c r="A598" s="42"/>
      <c r="C598" s="42"/>
      <c r="D598" s="42"/>
      <c r="E598" s="42"/>
      <c r="F598" s="42"/>
      <c r="G598" s="42"/>
      <c r="H598" s="42"/>
      <c r="I598" s="42"/>
      <c r="J598" s="42"/>
      <c r="K598" s="42"/>
      <c r="L598" s="42"/>
      <c r="M598" s="42"/>
      <c r="N598" s="42"/>
      <c r="O598" s="42"/>
      <c r="P598" s="42"/>
      <c r="Q598" s="42"/>
    </row>
    <row r="599" spans="1:17" s="14" customFormat="1" ht="12.75">
      <c r="A599" s="42"/>
      <c r="C599" s="42"/>
      <c r="D599" s="42"/>
      <c r="E599" s="42"/>
      <c r="F599" s="42"/>
      <c r="G599" s="42"/>
      <c r="H599" s="42"/>
      <c r="I599" s="42"/>
      <c r="J599" s="42"/>
      <c r="K599" s="42"/>
      <c r="L599" s="42"/>
      <c r="M599" s="42"/>
      <c r="N599" s="42"/>
      <c r="O599" s="42"/>
      <c r="P599" s="42"/>
      <c r="Q599" s="42"/>
    </row>
    <row r="600" spans="1:17" s="14" customFormat="1" ht="12.75">
      <c r="A600" s="42"/>
      <c r="C600" s="42"/>
      <c r="D600" s="42"/>
      <c r="E600" s="42"/>
      <c r="F600" s="42"/>
      <c r="G600" s="42"/>
      <c r="H600" s="42"/>
      <c r="I600" s="42"/>
      <c r="J600" s="42"/>
      <c r="K600" s="42"/>
      <c r="L600" s="42"/>
      <c r="M600" s="42"/>
      <c r="N600" s="42"/>
      <c r="O600" s="42"/>
      <c r="P600" s="42"/>
      <c r="Q600" s="42"/>
    </row>
    <row r="601" spans="1:17" s="14" customFormat="1" ht="12.75">
      <c r="A601" s="42"/>
      <c r="C601" s="42"/>
      <c r="D601" s="42"/>
      <c r="E601" s="42"/>
      <c r="F601" s="42"/>
      <c r="G601" s="42"/>
      <c r="H601" s="42"/>
      <c r="I601" s="42"/>
      <c r="J601" s="42"/>
      <c r="K601" s="42"/>
      <c r="L601" s="42"/>
      <c r="M601" s="42"/>
      <c r="N601" s="42"/>
      <c r="O601" s="42"/>
      <c r="P601" s="42"/>
      <c r="Q601" s="42"/>
    </row>
    <row r="602" spans="1:17" s="14" customFormat="1" ht="12.75">
      <c r="A602" s="42"/>
      <c r="C602" s="42"/>
      <c r="D602" s="42"/>
      <c r="E602" s="42"/>
      <c r="F602" s="42"/>
      <c r="G602" s="42"/>
      <c r="H602" s="42"/>
      <c r="I602" s="42"/>
      <c r="J602" s="42"/>
      <c r="K602" s="42"/>
      <c r="L602" s="42"/>
      <c r="M602" s="42"/>
      <c r="N602" s="42"/>
      <c r="O602" s="42"/>
      <c r="P602" s="42"/>
      <c r="Q602" s="42"/>
    </row>
    <row r="603" spans="1:17" s="14" customFormat="1" ht="12.75">
      <c r="A603" s="42"/>
      <c r="C603" s="42"/>
      <c r="D603" s="42"/>
      <c r="E603" s="42"/>
      <c r="F603" s="42"/>
      <c r="G603" s="42"/>
      <c r="H603" s="42"/>
      <c r="I603" s="42"/>
      <c r="J603" s="42"/>
      <c r="K603" s="42"/>
      <c r="L603" s="42"/>
      <c r="M603" s="42"/>
      <c r="N603" s="42"/>
      <c r="O603" s="42"/>
      <c r="P603" s="42"/>
      <c r="Q603" s="42"/>
    </row>
    <row r="604" spans="1:17" s="14" customFormat="1" ht="12.75">
      <c r="A604" s="42"/>
      <c r="C604" s="42"/>
      <c r="D604" s="42"/>
      <c r="E604" s="42"/>
      <c r="F604" s="42"/>
      <c r="G604" s="42"/>
      <c r="H604" s="42"/>
      <c r="I604" s="42"/>
      <c r="J604" s="42"/>
      <c r="K604" s="42"/>
      <c r="L604" s="42"/>
      <c r="M604" s="42"/>
      <c r="N604" s="42"/>
      <c r="O604" s="42"/>
      <c r="P604" s="42"/>
      <c r="Q604" s="42"/>
    </row>
    <row r="605" spans="1:17" s="14" customFormat="1" ht="12.75">
      <c r="A605" s="42"/>
      <c r="C605" s="42"/>
      <c r="D605" s="42"/>
      <c r="E605" s="42"/>
      <c r="F605" s="42"/>
      <c r="G605" s="42"/>
      <c r="H605" s="42"/>
      <c r="I605" s="42"/>
      <c r="J605" s="42"/>
      <c r="K605" s="42"/>
      <c r="L605" s="42"/>
      <c r="M605" s="42"/>
      <c r="N605" s="42"/>
      <c r="O605" s="42"/>
      <c r="P605" s="42"/>
      <c r="Q605" s="42"/>
    </row>
    <row r="606" spans="1:17" s="14" customFormat="1" ht="12.75">
      <c r="A606" s="42"/>
      <c r="C606" s="42"/>
      <c r="D606" s="42"/>
      <c r="E606" s="42"/>
      <c r="F606" s="42"/>
      <c r="G606" s="42"/>
      <c r="H606" s="42"/>
      <c r="I606" s="42"/>
      <c r="J606" s="42"/>
      <c r="K606" s="42"/>
      <c r="L606" s="42"/>
      <c r="M606" s="42"/>
      <c r="N606" s="42"/>
      <c r="O606" s="42"/>
      <c r="P606" s="42"/>
      <c r="Q606" s="42"/>
    </row>
    <row r="607" spans="1:17" s="14" customFormat="1" ht="12.75">
      <c r="A607" s="42"/>
      <c r="C607" s="42"/>
      <c r="D607" s="42"/>
      <c r="E607" s="42"/>
      <c r="F607" s="42"/>
      <c r="G607" s="42"/>
      <c r="H607" s="42"/>
      <c r="I607" s="42"/>
      <c r="J607" s="42"/>
      <c r="K607" s="42"/>
      <c r="L607" s="42"/>
      <c r="M607" s="42"/>
      <c r="N607" s="42"/>
      <c r="O607" s="42"/>
      <c r="P607" s="42"/>
      <c r="Q607" s="42"/>
    </row>
    <row r="608" spans="1:17" s="14" customFormat="1" ht="12.75">
      <c r="A608" s="42"/>
      <c r="C608" s="42"/>
      <c r="D608" s="42"/>
      <c r="E608" s="42"/>
      <c r="F608" s="42"/>
      <c r="G608" s="42"/>
      <c r="H608" s="42"/>
      <c r="I608" s="42"/>
      <c r="J608" s="42"/>
      <c r="K608" s="42"/>
      <c r="L608" s="42"/>
      <c r="M608" s="42"/>
      <c r="N608" s="42"/>
      <c r="O608" s="42"/>
      <c r="P608" s="42"/>
      <c r="Q608" s="42"/>
    </row>
    <row r="609" spans="1:17" s="14" customFormat="1" ht="12.75">
      <c r="A609" s="42"/>
      <c r="C609" s="42"/>
      <c r="D609" s="42"/>
      <c r="E609" s="42"/>
      <c r="F609" s="42"/>
      <c r="G609" s="42"/>
      <c r="H609" s="42"/>
      <c r="I609" s="42"/>
      <c r="J609" s="42"/>
      <c r="K609" s="42"/>
      <c r="L609" s="42"/>
      <c r="M609" s="42"/>
      <c r="N609" s="42"/>
      <c r="O609" s="42"/>
      <c r="P609" s="42"/>
      <c r="Q609" s="42"/>
    </row>
    <row r="610" spans="1:17" s="14" customFormat="1" ht="12.75">
      <c r="A610" s="42"/>
      <c r="C610" s="42"/>
      <c r="D610" s="42"/>
      <c r="E610" s="42"/>
      <c r="F610" s="42"/>
      <c r="G610" s="42"/>
      <c r="H610" s="42"/>
      <c r="I610" s="42"/>
      <c r="J610" s="42"/>
      <c r="K610" s="42"/>
      <c r="L610" s="42"/>
      <c r="M610" s="42"/>
      <c r="N610" s="42"/>
      <c r="O610" s="42"/>
      <c r="P610" s="42"/>
      <c r="Q610" s="42"/>
    </row>
    <row r="611" spans="1:17" s="14" customFormat="1" ht="12.75">
      <c r="A611" s="42"/>
      <c r="C611" s="42"/>
      <c r="D611" s="42"/>
      <c r="E611" s="42"/>
      <c r="F611" s="42"/>
      <c r="G611" s="42"/>
      <c r="H611" s="42"/>
      <c r="I611" s="42"/>
      <c r="J611" s="42"/>
      <c r="K611" s="42"/>
      <c r="L611" s="42"/>
      <c r="M611" s="42"/>
      <c r="N611" s="42"/>
      <c r="O611" s="42"/>
      <c r="P611" s="42"/>
      <c r="Q611" s="42"/>
    </row>
    <row r="612" spans="1:17" s="14" customFormat="1" ht="12.75">
      <c r="A612" s="42"/>
      <c r="C612" s="42"/>
      <c r="D612" s="42"/>
      <c r="E612" s="42"/>
      <c r="F612" s="42"/>
      <c r="G612" s="42"/>
      <c r="H612" s="42"/>
      <c r="I612" s="42"/>
      <c r="J612" s="42"/>
      <c r="K612" s="42"/>
      <c r="L612" s="42"/>
      <c r="M612" s="42"/>
      <c r="N612" s="42"/>
      <c r="O612" s="42"/>
      <c r="P612" s="42"/>
      <c r="Q612" s="42"/>
    </row>
    <row r="613" spans="1:17" s="14" customFormat="1" ht="12.75">
      <c r="A613" s="42"/>
      <c r="C613" s="42"/>
      <c r="D613" s="42"/>
      <c r="E613" s="42"/>
      <c r="F613" s="42"/>
      <c r="G613" s="42"/>
      <c r="H613" s="42"/>
      <c r="I613" s="42"/>
      <c r="J613" s="42"/>
      <c r="K613" s="42"/>
      <c r="L613" s="42"/>
      <c r="M613" s="42"/>
      <c r="N613" s="42"/>
      <c r="O613" s="42"/>
      <c r="P613" s="42"/>
      <c r="Q613" s="42"/>
    </row>
    <row r="614" spans="1:17" s="14" customFormat="1" ht="12.75">
      <c r="A614" s="42"/>
      <c r="C614" s="42"/>
      <c r="D614" s="42"/>
      <c r="E614" s="42"/>
      <c r="F614" s="42"/>
      <c r="G614" s="42"/>
      <c r="H614" s="42"/>
      <c r="I614" s="42"/>
      <c r="J614" s="42"/>
      <c r="K614" s="42"/>
      <c r="L614" s="42"/>
      <c r="M614" s="42"/>
      <c r="N614" s="42"/>
      <c r="O614" s="42"/>
      <c r="P614" s="42"/>
      <c r="Q614" s="42"/>
    </row>
    <row r="615" spans="1:17" s="14" customFormat="1" ht="12.75">
      <c r="A615" s="42"/>
      <c r="C615" s="42"/>
      <c r="D615" s="42"/>
      <c r="E615" s="42"/>
      <c r="F615" s="42"/>
      <c r="G615" s="42"/>
      <c r="H615" s="42"/>
      <c r="I615" s="42"/>
      <c r="J615" s="42"/>
      <c r="K615" s="42"/>
      <c r="L615" s="42"/>
      <c r="M615" s="42"/>
      <c r="N615" s="42"/>
      <c r="O615" s="42"/>
      <c r="P615" s="42"/>
      <c r="Q615" s="42"/>
    </row>
    <row r="616" spans="1:17" s="14" customFormat="1" ht="12.75">
      <c r="A616" s="42"/>
      <c r="C616" s="42"/>
      <c r="D616" s="42"/>
      <c r="E616" s="42"/>
      <c r="F616" s="42"/>
      <c r="G616" s="42"/>
      <c r="H616" s="42"/>
      <c r="I616" s="42"/>
      <c r="J616" s="42"/>
      <c r="K616" s="42"/>
      <c r="L616" s="42"/>
      <c r="M616" s="42"/>
      <c r="N616" s="42"/>
      <c r="O616" s="42"/>
      <c r="P616" s="42"/>
      <c r="Q616" s="42"/>
    </row>
    <row r="617" spans="1:17" s="14" customFormat="1" ht="12.75">
      <c r="A617" s="42"/>
      <c r="C617" s="42"/>
      <c r="D617" s="42"/>
      <c r="E617" s="42"/>
      <c r="F617" s="42"/>
      <c r="G617" s="42"/>
      <c r="H617" s="42"/>
      <c r="I617" s="42"/>
      <c r="J617" s="42"/>
      <c r="K617" s="42"/>
      <c r="L617" s="42"/>
      <c r="M617" s="42"/>
      <c r="N617" s="42"/>
      <c r="O617" s="42"/>
      <c r="P617" s="42"/>
      <c r="Q617" s="42"/>
    </row>
    <row r="618" spans="1:17" s="14" customFormat="1" ht="12.75">
      <c r="A618" s="42"/>
      <c r="C618" s="42"/>
      <c r="D618" s="42"/>
      <c r="E618" s="42"/>
      <c r="F618" s="42"/>
      <c r="G618" s="42"/>
      <c r="H618" s="42"/>
      <c r="I618" s="42"/>
      <c r="J618" s="42"/>
      <c r="K618" s="42"/>
      <c r="L618" s="42"/>
      <c r="M618" s="42"/>
      <c r="N618" s="42"/>
      <c r="O618" s="42"/>
      <c r="P618" s="42"/>
      <c r="Q618" s="42"/>
    </row>
    <row r="619" spans="1:17" s="14" customFormat="1" ht="12.75">
      <c r="A619" s="42"/>
      <c r="C619" s="42"/>
      <c r="D619" s="42"/>
      <c r="E619" s="42"/>
      <c r="F619" s="42"/>
      <c r="G619" s="42"/>
      <c r="H619" s="42"/>
      <c r="I619" s="42"/>
      <c r="J619" s="42"/>
      <c r="K619" s="42"/>
      <c r="L619" s="42"/>
      <c r="M619" s="42"/>
      <c r="N619" s="42"/>
      <c r="O619" s="42"/>
      <c r="P619" s="42"/>
      <c r="Q619" s="42"/>
    </row>
    <row r="620" spans="1:17" s="14" customFormat="1" ht="12.75">
      <c r="A620" s="42"/>
      <c r="C620" s="42"/>
      <c r="D620" s="42"/>
      <c r="E620" s="42"/>
      <c r="F620" s="42"/>
      <c r="G620" s="42"/>
      <c r="H620" s="42"/>
      <c r="I620" s="42"/>
      <c r="J620" s="42"/>
      <c r="K620" s="42"/>
      <c r="L620" s="42"/>
      <c r="M620" s="42"/>
      <c r="N620" s="42"/>
      <c r="O620" s="42"/>
      <c r="P620" s="42"/>
      <c r="Q620" s="42"/>
    </row>
    <row r="621" spans="1:17" s="14" customFormat="1" ht="12.75">
      <c r="A621" s="42"/>
      <c r="C621" s="42"/>
      <c r="D621" s="42"/>
      <c r="E621" s="42"/>
      <c r="F621" s="42"/>
      <c r="G621" s="42"/>
      <c r="H621" s="42"/>
      <c r="I621" s="42"/>
      <c r="J621" s="42"/>
      <c r="K621" s="42"/>
      <c r="L621" s="42"/>
      <c r="M621" s="42"/>
      <c r="N621" s="42"/>
      <c r="O621" s="42"/>
      <c r="P621" s="42"/>
      <c r="Q621" s="42"/>
    </row>
    <row r="622" spans="1:17" s="14" customFormat="1" ht="12.75">
      <c r="A622" s="42"/>
      <c r="C622" s="42"/>
      <c r="D622" s="42"/>
      <c r="E622" s="42"/>
      <c r="F622" s="42"/>
      <c r="G622" s="42"/>
      <c r="H622" s="42"/>
      <c r="I622" s="42"/>
      <c r="J622" s="42"/>
      <c r="K622" s="42"/>
      <c r="L622" s="42"/>
      <c r="M622" s="42"/>
      <c r="N622" s="42"/>
      <c r="O622" s="42"/>
      <c r="P622" s="42"/>
      <c r="Q622" s="42"/>
    </row>
    <row r="623" spans="1:17" s="14" customFormat="1" ht="12.75">
      <c r="A623" s="42"/>
      <c r="C623" s="42"/>
      <c r="D623" s="42"/>
      <c r="E623" s="42"/>
      <c r="F623" s="42"/>
      <c r="G623" s="42"/>
      <c r="H623" s="42"/>
      <c r="I623" s="42"/>
      <c r="J623" s="42"/>
      <c r="K623" s="42"/>
      <c r="L623" s="42"/>
      <c r="M623" s="42"/>
      <c r="N623" s="42"/>
      <c r="O623" s="42"/>
      <c r="P623" s="42"/>
      <c r="Q623" s="42"/>
    </row>
    <row r="624" spans="1:17" s="14" customFormat="1" ht="12.75">
      <c r="A624" s="42"/>
      <c r="C624" s="42"/>
      <c r="D624" s="42"/>
      <c r="E624" s="42"/>
      <c r="F624" s="42"/>
      <c r="G624" s="42"/>
      <c r="H624" s="42"/>
      <c r="I624" s="42"/>
      <c r="J624" s="42"/>
      <c r="K624" s="42"/>
      <c r="L624" s="42"/>
      <c r="M624" s="42"/>
      <c r="N624" s="42"/>
      <c r="O624" s="42"/>
      <c r="P624" s="42"/>
      <c r="Q624" s="42"/>
    </row>
    <row r="625" spans="1:17" s="14" customFormat="1" ht="12.75">
      <c r="A625" s="42"/>
      <c r="C625" s="42"/>
      <c r="D625" s="42"/>
      <c r="E625" s="42"/>
      <c r="F625" s="42"/>
      <c r="G625" s="42"/>
      <c r="H625" s="42"/>
      <c r="I625" s="42"/>
      <c r="J625" s="42"/>
      <c r="K625" s="42"/>
      <c r="L625" s="42"/>
      <c r="M625" s="42"/>
      <c r="N625" s="42"/>
      <c r="O625" s="42"/>
      <c r="P625" s="42"/>
      <c r="Q625" s="42"/>
    </row>
    <row r="626" spans="1:17" s="14" customFormat="1" ht="12.75">
      <c r="A626" s="42"/>
      <c r="C626" s="42"/>
      <c r="D626" s="42"/>
      <c r="E626" s="42"/>
      <c r="F626" s="42"/>
      <c r="G626" s="42"/>
      <c r="H626" s="42"/>
      <c r="I626" s="42"/>
      <c r="J626" s="42"/>
      <c r="K626" s="42"/>
      <c r="L626" s="42"/>
      <c r="M626" s="42"/>
      <c r="N626" s="42"/>
      <c r="O626" s="42"/>
      <c r="P626" s="42"/>
      <c r="Q626" s="42"/>
    </row>
    <row r="627" spans="1:17" s="14" customFormat="1" ht="12.75">
      <c r="A627" s="42"/>
      <c r="C627" s="42"/>
      <c r="D627" s="42"/>
      <c r="E627" s="42"/>
      <c r="F627" s="42"/>
      <c r="G627" s="42"/>
      <c r="H627" s="42"/>
      <c r="I627" s="42"/>
      <c r="J627" s="42"/>
      <c r="K627" s="42"/>
      <c r="L627" s="42"/>
      <c r="M627" s="42"/>
      <c r="N627" s="42"/>
      <c r="O627" s="42"/>
      <c r="P627" s="42"/>
      <c r="Q627" s="42"/>
    </row>
    <row r="628" spans="1:17" s="14" customFormat="1" ht="12.75">
      <c r="A628" s="42"/>
      <c r="C628" s="42"/>
      <c r="D628" s="42"/>
      <c r="E628" s="42"/>
      <c r="F628" s="42"/>
      <c r="G628" s="42"/>
      <c r="H628" s="42"/>
      <c r="I628" s="42"/>
      <c r="J628" s="42"/>
      <c r="K628" s="42"/>
      <c r="L628" s="42"/>
      <c r="M628" s="42"/>
      <c r="N628" s="42"/>
      <c r="O628" s="42"/>
      <c r="P628" s="42"/>
      <c r="Q628" s="42"/>
    </row>
    <row r="629" spans="1:17" s="14" customFormat="1" ht="12.75">
      <c r="A629" s="42"/>
      <c r="C629" s="42"/>
      <c r="D629" s="42"/>
      <c r="E629" s="42"/>
      <c r="F629" s="42"/>
      <c r="G629" s="42"/>
      <c r="H629" s="42"/>
      <c r="I629" s="42"/>
      <c r="J629" s="42"/>
      <c r="K629" s="42"/>
      <c r="L629" s="42"/>
      <c r="M629" s="42"/>
      <c r="N629" s="42"/>
      <c r="O629" s="42"/>
      <c r="P629" s="42"/>
      <c r="Q629" s="42"/>
    </row>
    <row r="630" spans="1:17" s="14" customFormat="1" ht="12.75">
      <c r="A630" s="42"/>
      <c r="C630" s="42"/>
      <c r="D630" s="42"/>
      <c r="E630" s="42"/>
      <c r="F630" s="42"/>
      <c r="G630" s="42"/>
      <c r="H630" s="42"/>
      <c r="I630" s="42"/>
      <c r="J630" s="42"/>
      <c r="K630" s="42"/>
      <c r="L630" s="42"/>
      <c r="M630" s="42"/>
      <c r="N630" s="42"/>
      <c r="O630" s="42"/>
      <c r="P630" s="42"/>
      <c r="Q630" s="42"/>
    </row>
    <row r="631" spans="1:17" s="14" customFormat="1" ht="12.75">
      <c r="A631" s="42"/>
      <c r="C631" s="42"/>
      <c r="D631" s="42"/>
      <c r="E631" s="42"/>
      <c r="F631" s="42"/>
      <c r="G631" s="42"/>
      <c r="H631" s="42"/>
      <c r="I631" s="42"/>
      <c r="J631" s="42"/>
      <c r="K631" s="42"/>
      <c r="L631" s="42"/>
      <c r="M631" s="42"/>
      <c r="N631" s="42"/>
      <c r="O631" s="42"/>
      <c r="P631" s="42"/>
      <c r="Q631" s="42"/>
    </row>
    <row r="632" spans="1:17" s="14" customFormat="1" ht="12.75">
      <c r="A632" s="42"/>
      <c r="C632" s="42"/>
      <c r="D632" s="42"/>
      <c r="E632" s="42"/>
      <c r="F632" s="42"/>
      <c r="G632" s="42"/>
      <c r="H632" s="42"/>
      <c r="I632" s="42"/>
      <c r="J632" s="42"/>
      <c r="K632" s="42"/>
      <c r="L632" s="42"/>
      <c r="M632" s="42"/>
      <c r="N632" s="42"/>
      <c r="O632" s="42"/>
      <c r="P632" s="42"/>
      <c r="Q632" s="42"/>
    </row>
    <row r="633" spans="1:17" s="14" customFormat="1" ht="12.75">
      <c r="A633" s="42"/>
      <c r="C633" s="42"/>
      <c r="D633" s="42"/>
      <c r="E633" s="42"/>
      <c r="F633" s="42"/>
      <c r="G633" s="42"/>
      <c r="H633" s="42"/>
      <c r="I633" s="42"/>
      <c r="J633" s="42"/>
      <c r="K633" s="42"/>
      <c r="L633" s="42"/>
      <c r="M633" s="42"/>
      <c r="N633" s="42"/>
      <c r="O633" s="42"/>
      <c r="P633" s="42"/>
      <c r="Q633" s="42"/>
    </row>
    <row r="634" spans="1:17" s="14" customFormat="1" ht="12.75">
      <c r="A634" s="42"/>
      <c r="C634" s="42"/>
      <c r="D634" s="42"/>
      <c r="E634" s="42"/>
      <c r="F634" s="42"/>
      <c r="G634" s="42"/>
      <c r="H634" s="42"/>
      <c r="I634" s="42"/>
      <c r="J634" s="42"/>
      <c r="K634" s="42"/>
      <c r="L634" s="42"/>
      <c r="M634" s="42"/>
      <c r="N634" s="42"/>
      <c r="O634" s="42"/>
      <c r="P634" s="42"/>
      <c r="Q634" s="42"/>
    </row>
    <row r="635" spans="1:17" s="14" customFormat="1" ht="12.75">
      <c r="A635" s="42"/>
      <c r="C635" s="42"/>
      <c r="D635" s="42"/>
      <c r="E635" s="42"/>
      <c r="F635" s="42"/>
      <c r="G635" s="42"/>
      <c r="H635" s="42"/>
      <c r="I635" s="42"/>
      <c r="J635" s="42"/>
      <c r="K635" s="42"/>
      <c r="L635" s="42"/>
      <c r="M635" s="42"/>
      <c r="N635" s="42"/>
      <c r="O635" s="42"/>
      <c r="P635" s="42"/>
      <c r="Q635" s="42"/>
    </row>
    <row r="636" spans="1:17" s="14" customFormat="1" ht="12.75">
      <c r="A636" s="42"/>
      <c r="C636" s="42"/>
      <c r="D636" s="42"/>
      <c r="E636" s="42"/>
      <c r="F636" s="42"/>
      <c r="G636" s="42"/>
      <c r="H636" s="42"/>
      <c r="I636" s="42"/>
      <c r="J636" s="42"/>
      <c r="K636" s="42"/>
      <c r="L636" s="42"/>
      <c r="M636" s="42"/>
      <c r="N636" s="42"/>
      <c r="O636" s="42"/>
      <c r="P636" s="42"/>
      <c r="Q636" s="42"/>
    </row>
    <row r="637" spans="1:17" s="14" customFormat="1" ht="12.75">
      <c r="A637" s="42"/>
      <c r="C637" s="42"/>
      <c r="D637" s="42"/>
      <c r="E637" s="42"/>
      <c r="F637" s="42"/>
      <c r="G637" s="42"/>
      <c r="H637" s="42"/>
      <c r="I637" s="42"/>
      <c r="J637" s="42"/>
      <c r="K637" s="42"/>
      <c r="L637" s="42"/>
      <c r="M637" s="42"/>
      <c r="N637" s="42"/>
      <c r="O637" s="42"/>
      <c r="P637" s="42"/>
      <c r="Q637" s="42"/>
    </row>
    <row r="638" spans="1:17" s="14" customFormat="1" ht="12.75">
      <c r="A638" s="42"/>
      <c r="C638" s="42"/>
      <c r="D638" s="42"/>
      <c r="E638" s="42"/>
      <c r="F638" s="42"/>
      <c r="G638" s="42"/>
      <c r="H638" s="42"/>
      <c r="I638" s="42"/>
      <c r="J638" s="42"/>
      <c r="K638" s="42"/>
      <c r="L638" s="42"/>
      <c r="M638" s="42"/>
      <c r="N638" s="42"/>
      <c r="O638" s="42"/>
      <c r="P638" s="42"/>
      <c r="Q638" s="42"/>
    </row>
    <row r="639" spans="1:17" s="14" customFormat="1" ht="12.75">
      <c r="A639" s="42"/>
      <c r="C639" s="42"/>
      <c r="D639" s="42"/>
      <c r="E639" s="42"/>
      <c r="F639" s="42"/>
      <c r="G639" s="42"/>
      <c r="H639" s="42"/>
      <c r="I639" s="42"/>
      <c r="J639" s="42"/>
      <c r="K639" s="42"/>
      <c r="L639" s="42"/>
      <c r="M639" s="42"/>
      <c r="N639" s="42"/>
      <c r="O639" s="42"/>
      <c r="P639" s="42"/>
      <c r="Q639" s="42"/>
    </row>
    <row r="640" spans="1:17" s="14" customFormat="1" ht="12.75">
      <c r="A640" s="42"/>
      <c r="C640" s="42"/>
      <c r="D640" s="42"/>
      <c r="E640" s="42"/>
      <c r="F640" s="42"/>
      <c r="G640" s="42"/>
      <c r="H640" s="42"/>
      <c r="I640" s="42"/>
      <c r="J640" s="42"/>
      <c r="K640" s="42"/>
      <c r="L640" s="42"/>
      <c r="M640" s="42"/>
      <c r="N640" s="42"/>
      <c r="O640" s="42"/>
      <c r="P640" s="42"/>
      <c r="Q640" s="42"/>
    </row>
    <row r="641" spans="1:17" s="14" customFormat="1" ht="12.75">
      <c r="A641" s="42"/>
      <c r="C641" s="42"/>
      <c r="D641" s="42"/>
      <c r="E641" s="42"/>
      <c r="F641" s="42"/>
      <c r="G641" s="42"/>
      <c r="H641" s="42"/>
      <c r="I641" s="42"/>
      <c r="J641" s="42"/>
      <c r="K641" s="42"/>
      <c r="L641" s="42"/>
      <c r="M641" s="42"/>
      <c r="N641" s="42"/>
      <c r="O641" s="42"/>
      <c r="P641" s="42"/>
      <c r="Q641" s="42"/>
    </row>
    <row r="642" spans="1:17" s="14" customFormat="1" ht="12.75">
      <c r="A642" s="42"/>
      <c r="C642" s="42"/>
      <c r="D642" s="42"/>
      <c r="E642" s="42"/>
      <c r="F642" s="42"/>
      <c r="G642" s="42"/>
      <c r="H642" s="42"/>
      <c r="I642" s="42"/>
      <c r="J642" s="42"/>
      <c r="K642" s="42"/>
      <c r="L642" s="42"/>
      <c r="M642" s="42"/>
      <c r="N642" s="42"/>
      <c r="O642" s="42"/>
      <c r="P642" s="42"/>
      <c r="Q642" s="42"/>
    </row>
    <row r="643" spans="1:17" s="14" customFormat="1" ht="12.75">
      <c r="A643" s="42"/>
      <c r="C643" s="42"/>
      <c r="D643" s="42"/>
      <c r="E643" s="42"/>
      <c r="F643" s="42"/>
      <c r="G643" s="42"/>
      <c r="H643" s="42"/>
      <c r="I643" s="42"/>
      <c r="J643" s="42"/>
      <c r="K643" s="42"/>
      <c r="L643" s="42"/>
      <c r="M643" s="42"/>
      <c r="N643" s="42"/>
      <c r="O643" s="42"/>
      <c r="P643" s="42"/>
      <c r="Q643" s="42"/>
    </row>
    <row r="644" spans="1:17" s="14" customFormat="1" ht="12.75">
      <c r="A644" s="42"/>
      <c r="C644" s="42"/>
      <c r="D644" s="42"/>
      <c r="E644" s="42"/>
      <c r="F644" s="42"/>
      <c r="G644" s="42"/>
      <c r="H644" s="42"/>
      <c r="I644" s="42"/>
      <c r="J644" s="42"/>
      <c r="K644" s="42"/>
      <c r="L644" s="42"/>
      <c r="M644" s="42"/>
      <c r="N644" s="42"/>
      <c r="O644" s="42"/>
      <c r="P644" s="42"/>
      <c r="Q644" s="42"/>
    </row>
    <row r="645" spans="1:17" s="14" customFormat="1" ht="12.75">
      <c r="A645" s="42"/>
      <c r="C645" s="42"/>
      <c r="D645" s="42"/>
      <c r="E645" s="42"/>
      <c r="F645" s="42"/>
      <c r="G645" s="42"/>
      <c r="H645" s="42"/>
      <c r="I645" s="42"/>
      <c r="J645" s="42"/>
      <c r="K645" s="42"/>
      <c r="L645" s="42"/>
      <c r="M645" s="42"/>
      <c r="N645" s="42"/>
      <c r="O645" s="42"/>
      <c r="P645" s="42"/>
      <c r="Q645" s="42"/>
    </row>
    <row r="646" spans="1:17" s="14" customFormat="1" ht="12.75">
      <c r="A646" s="42"/>
      <c r="C646" s="42"/>
      <c r="D646" s="42"/>
      <c r="E646" s="42"/>
      <c r="F646" s="42"/>
      <c r="G646" s="42"/>
      <c r="H646" s="42"/>
      <c r="I646" s="42"/>
      <c r="J646" s="42"/>
      <c r="K646" s="42"/>
      <c r="L646" s="42"/>
      <c r="M646" s="42"/>
      <c r="N646" s="42"/>
      <c r="O646" s="42"/>
      <c r="P646" s="42"/>
      <c r="Q646" s="42"/>
    </row>
    <row r="647" spans="1:17" s="14" customFormat="1" ht="12.75">
      <c r="A647" s="42"/>
      <c r="C647" s="42"/>
      <c r="D647" s="42"/>
      <c r="E647" s="42"/>
      <c r="F647" s="42"/>
      <c r="G647" s="42"/>
      <c r="H647" s="42"/>
      <c r="I647" s="42"/>
      <c r="J647" s="42"/>
      <c r="K647" s="42"/>
      <c r="L647" s="42"/>
      <c r="M647" s="42"/>
      <c r="N647" s="42"/>
      <c r="O647" s="42"/>
      <c r="P647" s="42"/>
      <c r="Q647" s="42"/>
    </row>
    <row r="648" spans="1:17" s="14" customFormat="1" ht="12.75">
      <c r="A648" s="42"/>
      <c r="C648" s="42"/>
      <c r="D648" s="42"/>
      <c r="E648" s="42"/>
      <c r="F648" s="42"/>
      <c r="G648" s="42"/>
      <c r="H648" s="42"/>
      <c r="I648" s="42"/>
      <c r="J648" s="42"/>
      <c r="K648" s="42"/>
      <c r="L648" s="42"/>
      <c r="M648" s="42"/>
      <c r="N648" s="42"/>
      <c r="O648" s="42"/>
      <c r="P648" s="42"/>
      <c r="Q648" s="42"/>
    </row>
    <row r="649" spans="1:17" s="14" customFormat="1" ht="12.75">
      <c r="A649" s="42"/>
      <c r="C649" s="42"/>
      <c r="D649" s="42"/>
      <c r="E649" s="42"/>
      <c r="F649" s="42"/>
      <c r="G649" s="42"/>
      <c r="H649" s="42"/>
      <c r="I649" s="42"/>
      <c r="J649" s="42"/>
      <c r="K649" s="42"/>
      <c r="L649" s="42"/>
      <c r="M649" s="42"/>
      <c r="N649" s="42"/>
      <c r="O649" s="42"/>
      <c r="P649" s="42"/>
      <c r="Q649" s="42"/>
    </row>
    <row r="650" spans="1:17" s="14" customFormat="1" ht="12.75">
      <c r="A650" s="42"/>
      <c r="C650" s="42"/>
      <c r="D650" s="42"/>
      <c r="E650" s="42"/>
      <c r="F650" s="42"/>
      <c r="G650" s="42"/>
      <c r="H650" s="42"/>
      <c r="I650" s="42"/>
      <c r="J650" s="42"/>
      <c r="K650" s="42"/>
      <c r="L650" s="42"/>
      <c r="M650" s="42"/>
      <c r="N650" s="42"/>
      <c r="O650" s="42"/>
      <c r="P650" s="42"/>
      <c r="Q650" s="42"/>
    </row>
    <row r="651" spans="1:17" s="14" customFormat="1" ht="12.75">
      <c r="A651" s="42"/>
      <c r="C651" s="42"/>
      <c r="D651" s="42"/>
      <c r="E651" s="42"/>
      <c r="F651" s="42"/>
      <c r="G651" s="42"/>
      <c r="H651" s="42"/>
      <c r="I651" s="42"/>
      <c r="J651" s="42"/>
      <c r="K651" s="42"/>
      <c r="L651" s="42"/>
      <c r="M651" s="42"/>
      <c r="N651" s="42"/>
      <c r="O651" s="42"/>
      <c r="P651" s="42"/>
      <c r="Q651" s="42"/>
    </row>
    <row r="652" spans="1:17" s="14" customFormat="1" ht="12.75">
      <c r="A652" s="42"/>
      <c r="C652" s="42"/>
      <c r="D652" s="42"/>
      <c r="E652" s="42"/>
      <c r="F652" s="42"/>
      <c r="G652" s="42"/>
      <c r="H652" s="42"/>
      <c r="I652" s="42"/>
      <c r="J652" s="42"/>
      <c r="K652" s="42"/>
      <c r="L652" s="42"/>
      <c r="M652" s="42"/>
      <c r="N652" s="42"/>
      <c r="O652" s="42"/>
      <c r="P652" s="42"/>
      <c r="Q652" s="42"/>
    </row>
    <row r="653" spans="1:17" s="14" customFormat="1" ht="12.75">
      <c r="A653" s="42"/>
      <c r="C653" s="42"/>
      <c r="D653" s="42"/>
      <c r="E653" s="42"/>
      <c r="F653" s="42"/>
      <c r="G653" s="42"/>
      <c r="H653" s="42"/>
      <c r="I653" s="42"/>
      <c r="J653" s="42"/>
      <c r="K653" s="42"/>
      <c r="L653" s="42"/>
      <c r="M653" s="42"/>
      <c r="N653" s="42"/>
      <c r="O653" s="42"/>
      <c r="P653" s="42"/>
      <c r="Q653" s="42"/>
    </row>
    <row r="654" spans="1:17" s="14" customFormat="1" ht="12.75">
      <c r="A654" s="42"/>
      <c r="C654" s="42"/>
      <c r="D654" s="42"/>
      <c r="E654" s="42"/>
      <c r="F654" s="42"/>
      <c r="G654" s="42"/>
      <c r="H654" s="42"/>
      <c r="I654" s="42"/>
      <c r="J654" s="42"/>
      <c r="K654" s="42"/>
      <c r="L654" s="42"/>
      <c r="M654" s="42"/>
      <c r="N654" s="42"/>
      <c r="O654" s="42"/>
      <c r="P654" s="42"/>
      <c r="Q654" s="42"/>
    </row>
    <row r="655" spans="1:17" s="14" customFormat="1" ht="12.75">
      <c r="A655" s="42"/>
      <c r="C655" s="42"/>
      <c r="D655" s="42"/>
      <c r="E655" s="42"/>
      <c r="F655" s="42"/>
      <c r="G655" s="42"/>
      <c r="H655" s="42"/>
      <c r="I655" s="42"/>
      <c r="J655" s="42"/>
      <c r="K655" s="42"/>
      <c r="L655" s="42"/>
      <c r="M655" s="42"/>
      <c r="N655" s="42"/>
      <c r="O655" s="42"/>
      <c r="P655" s="42"/>
      <c r="Q655" s="42"/>
    </row>
    <row r="656" spans="1:17" s="14" customFormat="1" ht="12.75">
      <c r="A656" s="42"/>
      <c r="C656" s="42"/>
      <c r="D656" s="42"/>
      <c r="E656" s="42"/>
      <c r="F656" s="42"/>
      <c r="G656" s="42"/>
      <c r="H656" s="42"/>
      <c r="I656" s="42"/>
      <c r="J656" s="42"/>
      <c r="K656" s="42"/>
      <c r="L656" s="42"/>
      <c r="M656" s="42"/>
      <c r="N656" s="42"/>
      <c r="O656" s="42"/>
      <c r="P656" s="42"/>
      <c r="Q656" s="42"/>
    </row>
    <row r="657" spans="1:17" s="14" customFormat="1" ht="12.75">
      <c r="A657" s="42"/>
      <c r="C657" s="42"/>
      <c r="D657" s="42"/>
      <c r="E657" s="42"/>
      <c r="F657" s="42"/>
      <c r="G657" s="42"/>
      <c r="H657" s="42"/>
      <c r="I657" s="42"/>
      <c r="J657" s="42"/>
      <c r="K657" s="42"/>
      <c r="L657" s="42"/>
      <c r="M657" s="42"/>
      <c r="N657" s="42"/>
      <c r="O657" s="42"/>
      <c r="P657" s="42"/>
      <c r="Q657" s="42"/>
    </row>
    <row r="658" spans="1:17" s="14" customFormat="1" ht="12.75">
      <c r="A658" s="42"/>
      <c r="C658" s="42"/>
      <c r="D658" s="42"/>
      <c r="E658" s="42"/>
      <c r="F658" s="42"/>
      <c r="G658" s="42"/>
      <c r="H658" s="42"/>
      <c r="I658" s="42"/>
      <c r="J658" s="42"/>
      <c r="K658" s="42"/>
      <c r="L658" s="42"/>
      <c r="M658" s="42"/>
      <c r="N658" s="42"/>
      <c r="O658" s="42"/>
      <c r="P658" s="42"/>
      <c r="Q658" s="42"/>
    </row>
    <row r="659" spans="1:17" s="14" customFormat="1" ht="12.75">
      <c r="A659" s="42"/>
      <c r="C659" s="42"/>
      <c r="D659" s="42"/>
      <c r="E659" s="42"/>
      <c r="F659" s="42"/>
      <c r="G659" s="42"/>
      <c r="H659" s="42"/>
      <c r="I659" s="42"/>
      <c r="J659" s="42"/>
      <c r="K659" s="42"/>
      <c r="L659" s="42"/>
      <c r="M659" s="42"/>
      <c r="N659" s="42"/>
      <c r="O659" s="42"/>
      <c r="P659" s="42"/>
      <c r="Q659" s="42"/>
    </row>
    <row r="660" spans="1:17" s="14" customFormat="1" ht="12.75">
      <c r="A660" s="42"/>
      <c r="C660" s="42"/>
      <c r="D660" s="42"/>
      <c r="E660" s="42"/>
      <c r="F660" s="42"/>
      <c r="G660" s="42"/>
      <c r="H660" s="42"/>
      <c r="I660" s="42"/>
      <c r="J660" s="42"/>
      <c r="K660" s="42"/>
      <c r="L660" s="42"/>
      <c r="M660" s="42"/>
      <c r="N660" s="42"/>
      <c r="O660" s="42"/>
      <c r="P660" s="42"/>
      <c r="Q660" s="42"/>
    </row>
    <row r="661" spans="1:17" s="14" customFormat="1" ht="12.75">
      <c r="A661" s="42"/>
      <c r="C661" s="42"/>
      <c r="D661" s="42"/>
      <c r="E661" s="42"/>
      <c r="F661" s="42"/>
      <c r="G661" s="42"/>
      <c r="H661" s="42"/>
      <c r="I661" s="42"/>
      <c r="J661" s="42"/>
      <c r="K661" s="42"/>
      <c r="L661" s="42"/>
      <c r="M661" s="42"/>
      <c r="N661" s="42"/>
      <c r="O661" s="42"/>
      <c r="P661" s="42"/>
      <c r="Q661" s="42"/>
    </row>
    <row r="662" spans="1:17" s="14" customFormat="1" ht="12.75">
      <c r="A662" s="42"/>
      <c r="C662" s="42"/>
      <c r="D662" s="42"/>
      <c r="E662" s="42"/>
      <c r="F662" s="42"/>
      <c r="G662" s="42"/>
      <c r="H662" s="42"/>
      <c r="I662" s="42"/>
      <c r="J662" s="42"/>
      <c r="K662" s="42"/>
      <c r="L662" s="42"/>
      <c r="M662" s="42"/>
      <c r="N662" s="42"/>
      <c r="O662" s="42"/>
      <c r="P662" s="42"/>
      <c r="Q662" s="42"/>
    </row>
    <row r="663" spans="1:17" s="14" customFormat="1" ht="12.75">
      <c r="A663" s="42"/>
      <c r="C663" s="42"/>
      <c r="D663" s="42"/>
      <c r="E663" s="42"/>
      <c r="F663" s="42"/>
      <c r="G663" s="42"/>
      <c r="H663" s="42"/>
      <c r="I663" s="42"/>
      <c r="J663" s="42"/>
      <c r="K663" s="42"/>
      <c r="L663" s="42"/>
      <c r="M663" s="42"/>
      <c r="N663" s="42"/>
      <c r="O663" s="42"/>
      <c r="P663" s="42"/>
      <c r="Q663" s="42"/>
    </row>
    <row r="664" spans="1:17" s="14" customFormat="1" ht="12.75">
      <c r="A664" s="42"/>
      <c r="C664" s="42"/>
      <c r="D664" s="42"/>
      <c r="E664" s="42"/>
      <c r="F664" s="42"/>
      <c r="G664" s="42"/>
      <c r="H664" s="42"/>
      <c r="I664" s="42"/>
      <c r="J664" s="42"/>
      <c r="K664" s="42"/>
      <c r="L664" s="42"/>
      <c r="M664" s="42"/>
      <c r="N664" s="42"/>
      <c r="O664" s="42"/>
      <c r="P664" s="42"/>
      <c r="Q664" s="42"/>
    </row>
    <row r="665" spans="1:17" s="14" customFormat="1" ht="12.75">
      <c r="A665" s="42"/>
      <c r="C665" s="42"/>
      <c r="D665" s="42"/>
      <c r="E665" s="42"/>
      <c r="F665" s="42"/>
      <c r="G665" s="42"/>
      <c r="H665" s="42"/>
      <c r="I665" s="42"/>
      <c r="J665" s="42"/>
      <c r="K665" s="42"/>
      <c r="L665" s="42"/>
      <c r="M665" s="42"/>
      <c r="N665" s="42"/>
      <c r="O665" s="42"/>
      <c r="P665" s="42"/>
      <c r="Q665" s="42"/>
    </row>
    <row r="666" spans="1:17" s="1" customFormat="1" ht="12.75">
      <c r="A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</row>
    <row r="667" spans="1:17" s="1" customFormat="1" ht="12.75">
      <c r="A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</row>
    <row r="668" spans="1:17" s="1" customFormat="1" ht="12.75">
      <c r="A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</row>
    <row r="669" spans="1:17" s="1" customFormat="1" ht="12.75">
      <c r="A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</row>
    <row r="670" spans="1:17" s="1" customFormat="1" ht="12.75">
      <c r="A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</row>
    <row r="671" spans="1:17" s="1" customFormat="1" ht="12.75">
      <c r="A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</row>
    <row r="672" spans="1:17" s="1" customFormat="1" ht="12.75">
      <c r="A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</row>
    <row r="673" spans="1:17" s="1" customFormat="1" ht="12.75">
      <c r="A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</row>
    <row r="674" spans="1:17" s="1" customFormat="1" ht="12.75">
      <c r="A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</row>
    <row r="675" spans="1:17" s="1" customFormat="1" ht="12.75">
      <c r="A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</row>
    <row r="676" spans="1:17" s="1" customFormat="1" ht="12.75">
      <c r="A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</row>
    <row r="677" spans="1:17" s="1" customFormat="1" ht="12.75">
      <c r="A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</row>
    <row r="678" spans="1:17" s="1" customFormat="1" ht="12.75">
      <c r="A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</row>
    <row r="679" spans="1:17" s="1" customFormat="1" ht="12.75">
      <c r="A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</row>
    <row r="680" spans="1:17" s="1" customFormat="1" ht="12.75">
      <c r="A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</row>
    <row r="681" spans="1:17" s="1" customFormat="1" ht="12.75">
      <c r="A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</row>
    <row r="682" spans="1:17" s="1" customFormat="1" ht="12.75">
      <c r="A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</row>
    <row r="683" spans="1:17" s="1" customFormat="1" ht="12.75">
      <c r="A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</row>
    <row r="684" spans="1:17" s="1" customFormat="1" ht="12.75">
      <c r="A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</row>
    <row r="685" spans="1:17" s="1" customFormat="1" ht="12.75">
      <c r="A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</row>
    <row r="686" spans="1:17" s="1" customFormat="1" ht="12.75">
      <c r="A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</row>
    <row r="687" spans="1:17" s="1" customFormat="1" ht="12.75">
      <c r="A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</row>
    <row r="688" spans="1:17" s="1" customFormat="1" ht="12.75">
      <c r="A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</row>
    <row r="689" spans="1:17" s="1" customFormat="1" ht="12.75">
      <c r="A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</row>
    <row r="690" spans="1:17" s="1" customFormat="1" ht="12.75">
      <c r="A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</row>
    <row r="691" spans="1:17" s="1" customFormat="1" ht="12.75">
      <c r="A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</row>
    <row r="692" spans="1:17" s="1" customFormat="1" ht="12.75">
      <c r="A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</row>
    <row r="693" spans="1:17" s="1" customFormat="1" ht="12.75">
      <c r="A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</row>
    <row r="694" spans="1:17" s="1" customFormat="1" ht="12.75">
      <c r="A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</row>
    <row r="695" spans="1:17" s="1" customFormat="1" ht="12.75">
      <c r="A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</row>
    <row r="696" spans="1:17" s="1" customFormat="1" ht="12.75">
      <c r="A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</row>
    <row r="697" spans="1:17" s="1" customFormat="1" ht="12.75">
      <c r="A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</row>
    <row r="698" spans="1:17" s="1" customFormat="1" ht="12.75">
      <c r="A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</row>
    <row r="699" spans="1:17" s="1" customFormat="1" ht="12.75">
      <c r="A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</row>
    <row r="700" spans="1:17" s="1" customFormat="1" ht="12.75">
      <c r="A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</row>
    <row r="701" spans="1:17" s="1" customFormat="1" ht="12.75">
      <c r="A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</row>
    <row r="702" spans="1:17" s="1" customFormat="1" ht="12.75">
      <c r="A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</row>
    <row r="703" spans="1:17" s="1" customFormat="1" ht="12.75">
      <c r="A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</row>
    <row r="704" spans="1:17" s="1" customFormat="1" ht="12.75">
      <c r="A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</row>
    <row r="705" spans="1:17" s="1" customFormat="1" ht="12.75">
      <c r="A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</row>
    <row r="706" spans="1:17" s="1" customFormat="1" ht="12.75">
      <c r="A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</row>
    <row r="707" spans="1:17" s="1" customFormat="1" ht="12.75">
      <c r="A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</row>
    <row r="708" spans="1:17" s="1" customFormat="1" ht="12.75">
      <c r="A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</row>
    <row r="709" spans="1:17" s="1" customFormat="1" ht="12.75">
      <c r="A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</row>
    <row r="710" spans="1:17" s="1" customFormat="1" ht="12.75">
      <c r="A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</row>
    <row r="711" spans="1:17" s="1" customFormat="1" ht="12.75">
      <c r="A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</row>
    <row r="712" spans="1:17" s="1" customFormat="1" ht="12.75">
      <c r="A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</row>
    <row r="713" spans="1:17" s="1" customFormat="1" ht="12.75">
      <c r="A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</row>
    <row r="714" spans="1:17" s="1" customFormat="1" ht="12.75">
      <c r="A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</row>
    <row r="715" spans="1:17" s="1" customFormat="1" ht="12.75">
      <c r="A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</row>
    <row r="716" spans="1:17" s="1" customFormat="1" ht="12.75">
      <c r="A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</row>
    <row r="717" spans="1:17" s="1" customFormat="1" ht="12.75">
      <c r="A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</row>
    <row r="718" spans="1:17" s="1" customFormat="1" ht="12.75">
      <c r="A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</row>
    <row r="719" spans="1:17" s="1" customFormat="1" ht="12.75">
      <c r="A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</row>
    <row r="720" spans="1:17" s="1" customFormat="1" ht="12.75">
      <c r="A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</row>
    <row r="721" spans="1:17" s="1" customFormat="1" ht="12.75">
      <c r="A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</row>
    <row r="722" spans="1:17" s="1" customFormat="1" ht="12.75">
      <c r="A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</row>
    <row r="723" spans="1:17" s="1" customFormat="1" ht="12.75">
      <c r="A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</row>
    <row r="724" spans="1:17" s="1" customFormat="1" ht="12.75">
      <c r="A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</row>
    <row r="725" spans="1:17" s="1" customFormat="1" ht="12.75">
      <c r="A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</row>
    <row r="726" spans="1:17" s="1" customFormat="1" ht="12.75">
      <c r="A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</row>
    <row r="727" spans="1:17" s="1" customFormat="1" ht="12.75">
      <c r="A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</row>
    <row r="728" spans="1:17" s="1" customFormat="1" ht="12.75">
      <c r="A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</row>
    <row r="729" spans="1:17" s="1" customFormat="1" ht="12.75">
      <c r="A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</row>
    <row r="730" spans="1:17" s="1" customFormat="1" ht="12.75">
      <c r="A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</row>
    <row r="731" spans="1:17" s="1" customFormat="1" ht="12.75">
      <c r="A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</row>
    <row r="732" spans="1:17" s="1" customFormat="1" ht="12.75">
      <c r="A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</row>
    <row r="733" spans="1:17" s="1" customFormat="1" ht="12.75">
      <c r="A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</row>
    <row r="734" spans="1:17" s="1" customFormat="1" ht="12.75">
      <c r="A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</row>
    <row r="735" spans="1:17" s="1" customFormat="1" ht="12.75">
      <c r="A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</row>
    <row r="736" spans="1:17" s="1" customFormat="1" ht="12.75">
      <c r="A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</row>
    <row r="737" spans="1:17" s="1" customFormat="1" ht="12.75">
      <c r="A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</row>
    <row r="738" spans="1:17" s="1" customFormat="1" ht="12.75">
      <c r="A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</row>
    <row r="739" spans="1:17" s="1" customFormat="1" ht="12.75">
      <c r="A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</row>
    <row r="740" spans="1:17" s="1" customFormat="1" ht="12.75">
      <c r="A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</row>
    <row r="741" spans="1:17" s="1" customFormat="1" ht="12.75">
      <c r="A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</row>
    <row r="742" spans="1:17" s="1" customFormat="1" ht="12.75">
      <c r="A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</row>
  </sheetData>
  <sheetProtection password="C8FD" sheet="1" objects="1" scenarios="1"/>
  <printOptions/>
  <pageMargins left="0.8661417322834646" right="0.75" top="0.5905511811023623" bottom="1.1811023622047245" header="0" footer="0"/>
  <pageSetup blackAndWhite="1" firstPageNumber="1" useFirstPageNumber="1" horizontalDpi="180" verticalDpi="180" orientation="portrait" paperSize="9" scale="8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8"/>
  <sheetViews>
    <sheetView zoomScalePageLayoutView="0" workbookViewId="0" topLeftCell="A1">
      <selection activeCell="E37" sqref="E37"/>
    </sheetView>
  </sheetViews>
  <sheetFormatPr defaultColWidth="11.421875" defaultRowHeight="12.75"/>
  <cols>
    <col min="1" max="1" width="6.7109375" style="0" customWidth="1"/>
    <col min="2" max="3" width="15.7109375" style="0" customWidth="1"/>
    <col min="4" max="4" width="7.7109375" style="339" customWidth="1"/>
    <col min="5" max="6" width="10.7109375" style="0" customWidth="1"/>
  </cols>
  <sheetData>
    <row r="1" spans="1:7" ht="15.75">
      <c r="A1" s="41" t="s">
        <v>16</v>
      </c>
      <c r="B1" s="14"/>
      <c r="C1" s="80"/>
      <c r="D1" s="337"/>
      <c r="E1" s="44"/>
      <c r="F1" s="44"/>
      <c r="G1" s="44" t="s">
        <v>17</v>
      </c>
    </row>
    <row r="2" spans="1:7" ht="15.75">
      <c r="A2" s="41" t="s">
        <v>125</v>
      </c>
      <c r="B2" s="14"/>
      <c r="C2" s="80"/>
      <c r="D2" s="338"/>
      <c r="E2" s="80"/>
      <c r="F2" s="80"/>
      <c r="G2" s="44"/>
    </row>
    <row r="3" spans="1:7" ht="15.75">
      <c r="A3" s="41" t="s">
        <v>126</v>
      </c>
      <c r="G3" s="44" t="s">
        <v>127</v>
      </c>
    </row>
    <row r="4" ht="13.5" thickBot="1"/>
    <row r="5" spans="1:7" ht="13.5" thickBot="1">
      <c r="A5" s="72" t="s">
        <v>128</v>
      </c>
      <c r="B5" s="50"/>
      <c r="C5" s="49"/>
      <c r="D5" s="340"/>
      <c r="E5" s="336">
        <v>1</v>
      </c>
      <c r="F5" s="336">
        <v>2</v>
      </c>
      <c r="G5" s="336">
        <v>3</v>
      </c>
    </row>
    <row r="6" ht="13.5" thickBot="1"/>
    <row r="7" spans="1:6" ht="13.5" thickBot="1">
      <c r="A7" s="72" t="s">
        <v>20</v>
      </c>
      <c r="B7" s="50"/>
      <c r="C7" s="49"/>
      <c r="D7" s="350"/>
      <c r="E7" s="335"/>
      <c r="F7" s="335"/>
    </row>
    <row r="8" spans="1:6" ht="12.75">
      <c r="A8" s="347">
        <v>1</v>
      </c>
      <c r="B8" s="459" t="s">
        <v>21</v>
      </c>
      <c r="C8" s="458"/>
      <c r="D8" s="348"/>
      <c r="E8" s="349">
        <v>236</v>
      </c>
      <c r="F8" s="349">
        <v>315</v>
      </c>
    </row>
    <row r="9" spans="1:6" ht="12.75">
      <c r="A9" s="341">
        <v>2</v>
      </c>
      <c r="B9" s="460" t="s">
        <v>22</v>
      </c>
      <c r="C9" s="445"/>
      <c r="D9" s="342" t="s">
        <v>23</v>
      </c>
      <c r="E9" s="200">
        <v>184.44</v>
      </c>
      <c r="F9" s="200">
        <v>173.38</v>
      </c>
    </row>
    <row r="10" spans="1:6" ht="12.75">
      <c r="A10" s="341">
        <v>3</v>
      </c>
      <c r="B10" s="460" t="s">
        <v>24</v>
      </c>
      <c r="C10" s="445"/>
      <c r="D10" s="342" t="s">
        <v>23</v>
      </c>
      <c r="E10" s="200">
        <v>577.81</v>
      </c>
      <c r="F10" s="200">
        <v>531.04</v>
      </c>
    </row>
    <row r="11" spans="1:6" ht="12.75">
      <c r="A11" s="341">
        <v>4</v>
      </c>
      <c r="B11" s="443" t="s">
        <v>25</v>
      </c>
      <c r="C11" s="444"/>
      <c r="D11" s="342" t="s">
        <v>23</v>
      </c>
      <c r="E11" s="200">
        <v>523.81</v>
      </c>
      <c r="F11" s="200">
        <v>480.83</v>
      </c>
    </row>
    <row r="12" spans="1:6" ht="12.75">
      <c r="A12" s="341">
        <v>5</v>
      </c>
      <c r="B12" s="460" t="s">
        <v>26</v>
      </c>
      <c r="C12" s="445"/>
      <c r="D12" s="342" t="s">
        <v>23</v>
      </c>
      <c r="E12" s="354">
        <f>IF(E8=0,"-",E10-E11)</f>
        <v>54</v>
      </c>
      <c r="F12" s="354">
        <f>IF(F8=0,"-",F10-F11)</f>
        <v>50.20999999999998</v>
      </c>
    </row>
    <row r="13" spans="1:6" ht="12.75">
      <c r="A13" s="341">
        <v>6</v>
      </c>
      <c r="B13" s="460" t="s">
        <v>27</v>
      </c>
      <c r="C13" s="445"/>
      <c r="D13" s="342" t="s">
        <v>23</v>
      </c>
      <c r="E13" s="354">
        <f>IF(E8=0,"-",E11-E9)</f>
        <v>339.36999999999995</v>
      </c>
      <c r="F13" s="354">
        <f>IF(F8=0,"-",F11-F9)</f>
        <v>307.45</v>
      </c>
    </row>
    <row r="14" spans="1:6" ht="13.5" thickBot="1">
      <c r="A14" s="343">
        <v>7</v>
      </c>
      <c r="B14" s="454" t="s">
        <v>28</v>
      </c>
      <c r="C14" s="449"/>
      <c r="D14" s="344" t="s">
        <v>29</v>
      </c>
      <c r="E14" s="355">
        <f>IF(E8=0,"-",100*E12/E13)</f>
        <v>15.911836638477181</v>
      </c>
      <c r="F14" s="355">
        <f>IF(F8=0,"-",100*F12/F13)</f>
        <v>16.331110749715396</v>
      </c>
    </row>
    <row r="15" spans="1:6" ht="13.5" thickBot="1">
      <c r="A15" s="345">
        <v>8</v>
      </c>
      <c r="B15" s="450" t="s">
        <v>129</v>
      </c>
      <c r="C15" s="451"/>
      <c r="D15" s="346" t="s">
        <v>29</v>
      </c>
      <c r="E15" s="455">
        <f>+SUM(E14:F14)/2</f>
        <v>16.121473694096288</v>
      </c>
      <c r="F15" s="456"/>
    </row>
    <row r="16" ht="13.5" thickBot="1"/>
    <row r="17" spans="1:7" ht="13.5" thickBot="1">
      <c r="A17" s="72" t="s">
        <v>130</v>
      </c>
      <c r="B17" s="50"/>
      <c r="C17" s="49"/>
      <c r="D17" s="340"/>
      <c r="E17" s="427"/>
      <c r="F17" s="427"/>
      <c r="G17" s="427"/>
    </row>
    <row r="18" spans="1:7" ht="13.5" thickBot="1">
      <c r="A18" s="347">
        <v>1</v>
      </c>
      <c r="B18" s="457" t="s">
        <v>132</v>
      </c>
      <c r="C18" s="458"/>
      <c r="D18" s="426" t="s">
        <v>109</v>
      </c>
      <c r="E18" s="429"/>
      <c r="F18" s="430"/>
      <c r="G18" s="431">
        <v>0.87</v>
      </c>
    </row>
    <row r="19" spans="1:7" ht="13.5" thickBot="1">
      <c r="A19" s="347">
        <v>2</v>
      </c>
      <c r="B19" s="457" t="s">
        <v>133</v>
      </c>
      <c r="C19" s="458"/>
      <c r="D19" s="426"/>
      <c r="E19" s="432"/>
      <c r="F19" s="433"/>
      <c r="G19" s="434">
        <v>1.0015337</v>
      </c>
    </row>
    <row r="20" spans="1:7" ht="12.75">
      <c r="A20" s="347">
        <v>3</v>
      </c>
      <c r="B20" s="457" t="s">
        <v>134</v>
      </c>
      <c r="C20" s="458"/>
      <c r="D20" s="351" t="s">
        <v>23</v>
      </c>
      <c r="E20" s="428">
        <v>1171.52</v>
      </c>
      <c r="F20" s="428">
        <v>1541.09</v>
      </c>
      <c r="G20" s="428">
        <v>620.42</v>
      </c>
    </row>
    <row r="21" spans="1:7" ht="12.75">
      <c r="A21" s="347">
        <v>4</v>
      </c>
      <c r="B21" s="443" t="s">
        <v>135</v>
      </c>
      <c r="C21" s="445"/>
      <c r="D21" s="351" t="s">
        <v>23</v>
      </c>
      <c r="E21" s="200">
        <v>1223.51</v>
      </c>
      <c r="F21" s="200">
        <v>1598.44</v>
      </c>
      <c r="G21" s="200">
        <v>648.01</v>
      </c>
    </row>
    <row r="22" spans="1:7" ht="12.75">
      <c r="A22" s="347">
        <v>5</v>
      </c>
      <c r="B22" s="443" t="s">
        <v>137</v>
      </c>
      <c r="C22" s="445"/>
      <c r="D22" s="351" t="s">
        <v>92</v>
      </c>
      <c r="E22" s="200">
        <v>609</v>
      </c>
      <c r="F22" s="200">
        <v>775</v>
      </c>
      <c r="G22" s="200">
        <v>335</v>
      </c>
    </row>
    <row r="23" spans="1:7" ht="12.75">
      <c r="A23" s="347">
        <v>6</v>
      </c>
      <c r="B23" s="443" t="s">
        <v>136</v>
      </c>
      <c r="C23" s="444"/>
      <c r="D23" s="351" t="s">
        <v>23</v>
      </c>
      <c r="E23" s="353">
        <f>+IF($E$20=0,"-",E21-E20)</f>
        <v>51.99000000000001</v>
      </c>
      <c r="F23" s="353">
        <f>+IF($E$20=0,"-",F21-F20)</f>
        <v>57.350000000000136</v>
      </c>
      <c r="G23" s="353">
        <f>+IF($E$20=0,"-",G21-G20)</f>
        <v>27.590000000000032</v>
      </c>
    </row>
    <row r="24" spans="1:7" ht="12.75">
      <c r="A24" s="347">
        <v>7</v>
      </c>
      <c r="B24" s="443" t="s">
        <v>138</v>
      </c>
      <c r="C24" s="445"/>
      <c r="D24" s="351" t="s">
        <v>92</v>
      </c>
      <c r="E24" s="353">
        <f>+IF($E$20=0,"-",E22-$G$19)</f>
        <v>607.9984663</v>
      </c>
      <c r="F24" s="353">
        <f>+IF($E$20=0,"-",F22-$G$19)</f>
        <v>773.9984663</v>
      </c>
      <c r="G24" s="353">
        <f>+IF($E$20=0,"-",G22-$G$19)</f>
        <v>333.9984663</v>
      </c>
    </row>
    <row r="25" spans="1:7" ht="12.75">
      <c r="A25" s="347">
        <v>8</v>
      </c>
      <c r="B25" s="443" t="s">
        <v>139</v>
      </c>
      <c r="C25" s="445"/>
      <c r="D25" s="351" t="s">
        <v>92</v>
      </c>
      <c r="E25" s="353">
        <f>+IF($E$20=0,"-",E23/$G$18)</f>
        <v>59.75862068965518</v>
      </c>
      <c r="F25" s="353">
        <f>+IF($E$20=0,"-",F23/$G$18)</f>
        <v>65.91954022988521</v>
      </c>
      <c r="G25" s="353">
        <f>+IF($E$20=0,"-",G23/$G$18)</f>
        <v>31.712643678160955</v>
      </c>
    </row>
    <row r="26" spans="1:7" ht="12.75">
      <c r="A26" s="343">
        <v>9</v>
      </c>
      <c r="B26" s="448" t="s">
        <v>140</v>
      </c>
      <c r="C26" s="449"/>
      <c r="D26" s="352" t="s">
        <v>92</v>
      </c>
      <c r="E26" s="353">
        <f>+IF($E$20=0,"-",E24-E23)</f>
        <v>556.0084663</v>
      </c>
      <c r="F26" s="353">
        <f>+IF($E$20=0,"-",F24-F23)</f>
        <v>716.6484662999999</v>
      </c>
      <c r="G26" s="353">
        <f>+IF($E$20=0,"-",G24-G23)</f>
        <v>306.4084663</v>
      </c>
    </row>
    <row r="27" spans="1:7" ht="13.5" thickBot="1">
      <c r="A27" s="343">
        <v>10</v>
      </c>
      <c r="B27" s="454" t="s">
        <v>141</v>
      </c>
      <c r="C27" s="449"/>
      <c r="D27" s="352" t="s">
        <v>109</v>
      </c>
      <c r="E27" s="356">
        <f>+IF($E$20=0,"-",E20/E26)</f>
        <v>2.1070182758114595</v>
      </c>
      <c r="F27" s="356">
        <f>+IF($E$20=0,"-",F20/F26)</f>
        <v>2.1504127511170537</v>
      </c>
      <c r="G27" s="356">
        <f>+IF($E$20=0,"-",G20/G26)</f>
        <v>2.024813503007309</v>
      </c>
    </row>
    <row r="28" spans="1:7" ht="13.5" thickBot="1">
      <c r="A28" s="345">
        <v>11</v>
      </c>
      <c r="B28" s="450" t="s">
        <v>142</v>
      </c>
      <c r="C28" s="451"/>
      <c r="D28" s="346" t="s">
        <v>109</v>
      </c>
      <c r="E28" s="435"/>
      <c r="F28" s="437"/>
      <c r="G28" s="436">
        <f>+AVERAGE(E27:G27)</f>
        <v>2.0940815099786074</v>
      </c>
    </row>
    <row r="29" ht="13.5" thickBot="1"/>
    <row r="30" spans="1:5" ht="13.5" thickBot="1">
      <c r="A30" s="72" t="s">
        <v>131</v>
      </c>
      <c r="B30" s="50"/>
      <c r="C30" s="49"/>
      <c r="D30" s="340"/>
      <c r="E30" s="335"/>
    </row>
    <row r="31" spans="1:5" ht="12.75">
      <c r="A31" s="438">
        <v>1</v>
      </c>
      <c r="B31" s="452" t="s">
        <v>143</v>
      </c>
      <c r="C31" s="453"/>
      <c r="D31" s="439"/>
      <c r="E31" s="202">
        <v>2</v>
      </c>
    </row>
    <row r="32" spans="1:5" ht="12.75">
      <c r="A32" s="341">
        <v>2</v>
      </c>
      <c r="B32" s="443" t="s">
        <v>144</v>
      </c>
      <c r="C32" s="445"/>
      <c r="D32" s="342" t="s">
        <v>23</v>
      </c>
      <c r="E32" s="200">
        <v>344.67</v>
      </c>
    </row>
    <row r="33" spans="1:5" ht="12.75">
      <c r="A33" s="341">
        <v>3</v>
      </c>
      <c r="B33" s="443" t="s">
        <v>145</v>
      </c>
      <c r="C33" s="445"/>
      <c r="D33" s="342" t="s">
        <v>23</v>
      </c>
      <c r="E33" s="200">
        <v>386.13</v>
      </c>
    </row>
    <row r="34" spans="1:5" ht="12.75">
      <c r="A34" s="341">
        <v>4</v>
      </c>
      <c r="B34" s="443" t="s">
        <v>75</v>
      </c>
      <c r="C34" s="444"/>
      <c r="D34" s="342"/>
      <c r="E34" s="198">
        <v>18</v>
      </c>
    </row>
    <row r="35" spans="1:5" ht="12.75">
      <c r="A35" s="341">
        <v>5</v>
      </c>
      <c r="B35" s="443" t="s">
        <v>22</v>
      </c>
      <c r="C35" s="445"/>
      <c r="D35" s="342" t="s">
        <v>23</v>
      </c>
      <c r="E35" s="200">
        <v>172.76</v>
      </c>
    </row>
    <row r="36" spans="1:5" ht="12.75">
      <c r="A36" s="341">
        <v>6</v>
      </c>
      <c r="B36" s="443" t="s">
        <v>25</v>
      </c>
      <c r="C36" s="445"/>
      <c r="D36" s="342" t="s">
        <v>23</v>
      </c>
      <c r="E36" s="200">
        <v>239.51</v>
      </c>
    </row>
    <row r="37" spans="1:5" ht="12.75">
      <c r="A37" s="343">
        <v>7</v>
      </c>
      <c r="B37" s="443" t="s">
        <v>146</v>
      </c>
      <c r="C37" s="445"/>
      <c r="D37" s="342" t="s">
        <v>23</v>
      </c>
      <c r="E37" s="357">
        <f>+E36-E35</f>
        <v>66.75</v>
      </c>
    </row>
    <row r="38" spans="1:5" ht="13.5" thickBot="1">
      <c r="A38" s="440">
        <v>8</v>
      </c>
      <c r="B38" s="446" t="s">
        <v>147</v>
      </c>
      <c r="C38" s="447"/>
      <c r="D38" s="441"/>
      <c r="E38" s="102">
        <f>+E37/(E32-E33+E37)</f>
        <v>2.6393831553973883</v>
      </c>
    </row>
  </sheetData>
  <sheetProtection/>
  <mergeCells count="28">
    <mergeCell ref="B19:C19"/>
    <mergeCell ref="B14:C14"/>
    <mergeCell ref="B8:C8"/>
    <mergeCell ref="B9:C9"/>
    <mergeCell ref="B10:C10"/>
    <mergeCell ref="B11:C11"/>
    <mergeCell ref="B12:C12"/>
    <mergeCell ref="B13:C13"/>
    <mergeCell ref="B37:C37"/>
    <mergeCell ref="B32:C32"/>
    <mergeCell ref="B33:C33"/>
    <mergeCell ref="B15:C15"/>
    <mergeCell ref="E15:F15"/>
    <mergeCell ref="B20:C20"/>
    <mergeCell ref="B21:C21"/>
    <mergeCell ref="B22:C22"/>
    <mergeCell ref="B23:C23"/>
    <mergeCell ref="B18:C18"/>
    <mergeCell ref="B34:C34"/>
    <mergeCell ref="B35:C35"/>
    <mergeCell ref="B36:C36"/>
    <mergeCell ref="B38:C38"/>
    <mergeCell ref="B24:C24"/>
    <mergeCell ref="B25:C25"/>
    <mergeCell ref="B26:C26"/>
    <mergeCell ref="B28:C28"/>
    <mergeCell ref="B31:C31"/>
    <mergeCell ref="B27:C27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69"/>
  <sheetViews>
    <sheetView zoomScale="115" zoomScaleNormal="115" zoomScalePageLayoutView="0" workbookViewId="0" topLeftCell="A25">
      <selection activeCell="D38" sqref="D38"/>
    </sheetView>
  </sheetViews>
  <sheetFormatPr defaultColWidth="11.421875" defaultRowHeight="12.75"/>
  <cols>
    <col min="1" max="1" width="3.7109375" style="42" customWidth="1"/>
    <col min="2" max="2" width="30.7109375" style="14" customWidth="1"/>
    <col min="3" max="3" width="3.7109375" style="42" customWidth="1"/>
    <col min="4" max="7" width="15.7109375" style="42" customWidth="1"/>
    <col min="8" max="8" width="2.7109375" style="14" customWidth="1"/>
    <col min="9" max="10" width="10.7109375" style="14" customWidth="1"/>
    <col min="11" max="13" width="7.7109375" style="14" customWidth="1"/>
    <col min="14" max="16384" width="11.421875" style="14" customWidth="1"/>
  </cols>
  <sheetData>
    <row r="1" spans="1:7" ht="15.75" customHeight="1" thickBot="1">
      <c r="A1" s="21" t="s">
        <v>68</v>
      </c>
      <c r="B1" s="12"/>
      <c r="C1" s="159"/>
      <c r="D1" s="160" t="s">
        <v>69</v>
      </c>
      <c r="G1" s="96" t="s">
        <v>2</v>
      </c>
    </row>
    <row r="2" spans="1:7" ht="15.75" customHeight="1" thickBot="1">
      <c r="A2" s="21" t="s">
        <v>70</v>
      </c>
      <c r="B2" s="10"/>
      <c r="C2" s="159"/>
      <c r="D2" s="160" t="s">
        <v>69</v>
      </c>
      <c r="G2" s="97" t="str">
        <f>DATOS!C3</f>
        <v>C3-M1</v>
      </c>
    </row>
    <row r="3" spans="1:4" ht="15.75" customHeight="1">
      <c r="A3" s="21" t="s">
        <v>71</v>
      </c>
      <c r="B3" s="10"/>
      <c r="C3" s="159"/>
      <c r="D3" s="160" t="s">
        <v>72</v>
      </c>
    </row>
    <row r="4" spans="1:7" s="12" customFormat="1" ht="12.75" customHeight="1" thickBot="1">
      <c r="A4" s="42"/>
      <c r="B4" s="10"/>
      <c r="C4" s="42"/>
      <c r="D4" s="42"/>
      <c r="E4" s="42"/>
      <c r="F4" s="42"/>
      <c r="G4" s="42"/>
    </row>
    <row r="5" spans="1:11" s="12" customFormat="1" ht="12.75" customHeight="1" thickBot="1">
      <c r="A5" s="76" t="s">
        <v>73</v>
      </c>
      <c r="B5" s="77"/>
      <c r="C5" s="192"/>
      <c r="D5" s="78">
        <v>1</v>
      </c>
      <c r="E5" s="193">
        <v>2</v>
      </c>
      <c r="F5" s="78">
        <v>3</v>
      </c>
      <c r="G5" s="78">
        <v>4</v>
      </c>
      <c r="H5" s="43"/>
      <c r="I5" s="43"/>
      <c r="J5" s="43"/>
      <c r="K5" s="43"/>
    </row>
    <row r="6" spans="1:7" s="10" customFormat="1" ht="12.75" customHeight="1" thickBot="1">
      <c r="A6" s="42"/>
      <c r="C6" s="42"/>
      <c r="D6" s="42"/>
      <c r="E6" s="42"/>
      <c r="F6" s="42"/>
      <c r="G6" s="42"/>
    </row>
    <row r="7" spans="1:7" s="12" customFormat="1" ht="12.75" customHeight="1" thickBot="1">
      <c r="A7" s="72" t="s">
        <v>74</v>
      </c>
      <c r="B7" s="28"/>
      <c r="C7" s="49"/>
      <c r="D7" s="49"/>
      <c r="E7" s="49"/>
      <c r="F7" s="49"/>
      <c r="G7" s="27"/>
    </row>
    <row r="8" spans="1:7" s="10" customFormat="1" ht="12.75" customHeight="1">
      <c r="A8" s="98">
        <v>1</v>
      </c>
      <c r="B8" s="25" t="s">
        <v>75</v>
      </c>
      <c r="C8" s="94"/>
      <c r="D8" s="194">
        <v>2</v>
      </c>
      <c r="E8" s="195">
        <v>9</v>
      </c>
      <c r="F8" s="196">
        <v>12</v>
      </c>
      <c r="G8" s="195">
        <v>53</v>
      </c>
    </row>
    <row r="9" spans="1:7" s="10" customFormat="1" ht="12.75" customHeight="1">
      <c r="A9" s="90">
        <v>2</v>
      </c>
      <c r="B9" s="5" t="s">
        <v>76</v>
      </c>
      <c r="C9" s="68"/>
      <c r="D9" s="197">
        <v>16</v>
      </c>
      <c r="E9" s="198">
        <v>47</v>
      </c>
      <c r="F9" s="199">
        <v>27</v>
      </c>
      <c r="G9" s="198">
        <v>11</v>
      </c>
    </row>
    <row r="10" spans="1:7" s="10" customFormat="1" ht="12.75" customHeight="1">
      <c r="A10" s="90">
        <v>3</v>
      </c>
      <c r="B10" s="59" t="s">
        <v>22</v>
      </c>
      <c r="C10" s="68" t="s">
        <v>23</v>
      </c>
      <c r="D10" s="103">
        <v>20.52</v>
      </c>
      <c r="E10" s="200">
        <v>19.34</v>
      </c>
      <c r="F10" s="55">
        <v>20.74</v>
      </c>
      <c r="G10" s="200">
        <v>20.77</v>
      </c>
    </row>
    <row r="11" spans="1:7" s="10" customFormat="1" ht="12.75" customHeight="1">
      <c r="A11" s="90">
        <v>4</v>
      </c>
      <c r="B11" s="59" t="s">
        <v>24</v>
      </c>
      <c r="C11" s="68" t="s">
        <v>23</v>
      </c>
      <c r="D11" s="103">
        <v>43.32</v>
      </c>
      <c r="E11" s="200">
        <v>38.65</v>
      </c>
      <c r="F11" s="55">
        <v>42.25</v>
      </c>
      <c r="G11" s="200">
        <v>44.94</v>
      </c>
    </row>
    <row r="12" spans="1:7" s="10" customFormat="1" ht="12.75" customHeight="1">
      <c r="A12" s="90">
        <v>5</v>
      </c>
      <c r="B12" s="61" t="s">
        <v>25</v>
      </c>
      <c r="C12" s="68" t="s">
        <v>23</v>
      </c>
      <c r="D12" s="103">
        <v>38.3</v>
      </c>
      <c r="E12" s="200">
        <v>34.81</v>
      </c>
      <c r="F12" s="55">
        <v>37.73</v>
      </c>
      <c r="G12" s="200">
        <v>39.44</v>
      </c>
    </row>
    <row r="13" spans="1:7" s="10" customFormat="1" ht="12.75" customHeight="1">
      <c r="A13" s="90">
        <v>6</v>
      </c>
      <c r="B13" s="59" t="s">
        <v>77</v>
      </c>
      <c r="C13" s="68" t="s">
        <v>23</v>
      </c>
      <c r="D13" s="165">
        <f>+D11-D12</f>
        <v>5.020000000000003</v>
      </c>
      <c r="E13" s="165">
        <f>+E11-E12</f>
        <v>3.8399999999999963</v>
      </c>
      <c r="F13" s="165">
        <f>+F11-F12</f>
        <v>4.520000000000003</v>
      </c>
      <c r="G13" s="101">
        <f>+G11-G12</f>
        <v>5.5</v>
      </c>
    </row>
    <row r="14" spans="1:7" s="10" customFormat="1" ht="12.75" customHeight="1" thickBot="1">
      <c r="A14" s="90">
        <v>7</v>
      </c>
      <c r="B14" s="59" t="s">
        <v>78</v>
      </c>
      <c r="C14" s="68" t="s">
        <v>23</v>
      </c>
      <c r="D14" s="166">
        <f>+D12-D10</f>
        <v>17.779999999999998</v>
      </c>
      <c r="E14" s="166">
        <f>+E12-E10</f>
        <v>15.470000000000002</v>
      </c>
      <c r="F14" s="166">
        <f>+F12-F10</f>
        <v>16.99</v>
      </c>
      <c r="G14" s="102">
        <f>+G12-G10</f>
        <v>18.669999999999998</v>
      </c>
    </row>
    <row r="15" spans="1:7" s="26" customFormat="1" ht="12.75" customHeight="1" thickBot="1">
      <c r="A15" s="91">
        <v>8</v>
      </c>
      <c r="B15" s="63" t="s">
        <v>79</v>
      </c>
      <c r="C15" s="65" t="s">
        <v>29</v>
      </c>
      <c r="D15" s="57">
        <f>+(D13/D14)*100</f>
        <v>28.23397075365581</v>
      </c>
      <c r="E15" s="57">
        <f>+(E13/E14)*100</f>
        <v>24.82223658694244</v>
      </c>
      <c r="F15" s="57">
        <f>+(F13/F14)*100</f>
        <v>26.603884638022386</v>
      </c>
      <c r="G15" s="57">
        <f>+(G13/G14)*100</f>
        <v>29.45902517407606</v>
      </c>
    </row>
    <row r="16" spans="1:7" s="10" customFormat="1" ht="12.75" customHeight="1" thickBot="1">
      <c r="A16" s="91">
        <v>9</v>
      </c>
      <c r="B16" s="168" t="s">
        <v>80</v>
      </c>
      <c r="C16" s="169" t="s">
        <v>29</v>
      </c>
      <c r="D16" s="164"/>
      <c r="E16" s="167"/>
      <c r="F16" s="167"/>
      <c r="G16" s="23">
        <f>+L22</f>
        <v>26.8</v>
      </c>
    </row>
    <row r="17" spans="1:7" s="10" customFormat="1" ht="12.75" customHeight="1" thickBot="1">
      <c r="A17" s="79"/>
      <c r="B17" s="47"/>
      <c r="C17" s="19"/>
      <c r="D17" s="45"/>
      <c r="E17" s="161"/>
      <c r="F17" s="161"/>
      <c r="G17" s="37"/>
    </row>
    <row r="18" spans="1:18" s="12" customFormat="1" ht="12.75" customHeight="1">
      <c r="A18" s="42"/>
      <c r="B18" s="39"/>
      <c r="C18" s="19"/>
      <c r="D18" s="79"/>
      <c r="E18" s="79"/>
      <c r="F18" s="79"/>
      <c r="G18" s="79"/>
      <c r="I18" s="178" t="s">
        <v>81</v>
      </c>
      <c r="J18" s="179"/>
      <c r="K18" s="180"/>
      <c r="L18" s="181">
        <v>10</v>
      </c>
      <c r="N18" s="43"/>
      <c r="O18" s="43"/>
      <c r="P18" s="43"/>
      <c r="Q18" s="43"/>
      <c r="R18" s="43"/>
    </row>
    <row r="19" spans="1:18" s="10" customFormat="1" ht="12.75" customHeight="1" thickBot="1">
      <c r="A19" s="42"/>
      <c r="B19" s="39"/>
      <c r="C19" s="19"/>
      <c r="D19" s="79"/>
      <c r="E19" s="79"/>
      <c r="F19" s="79"/>
      <c r="G19" s="79"/>
      <c r="I19" s="182" t="s">
        <v>82</v>
      </c>
      <c r="J19" s="15"/>
      <c r="K19" s="30"/>
      <c r="L19" s="183">
        <v>100</v>
      </c>
      <c r="N19" s="43"/>
      <c r="O19" s="43"/>
      <c r="P19" s="43"/>
      <c r="Q19" s="43"/>
      <c r="R19" s="43"/>
    </row>
    <row r="20" spans="1:18" s="12" customFormat="1" ht="12.75" customHeight="1">
      <c r="A20" s="42"/>
      <c r="B20" s="39"/>
      <c r="C20" s="19"/>
      <c r="D20" s="79"/>
      <c r="E20" s="79"/>
      <c r="F20" s="79"/>
      <c r="G20" s="79"/>
      <c r="I20" s="178" t="s">
        <v>83</v>
      </c>
      <c r="J20" s="184"/>
      <c r="K20" s="180"/>
      <c r="L20" s="332">
        <v>0</v>
      </c>
      <c r="N20" s="43"/>
      <c r="O20" s="43"/>
      <c r="P20" s="43"/>
      <c r="Q20" s="43"/>
      <c r="R20" s="43"/>
    </row>
    <row r="21" spans="1:18" s="10" customFormat="1" ht="12.75" customHeight="1" thickBot="1">
      <c r="A21" s="42"/>
      <c r="B21" s="39"/>
      <c r="C21" s="19"/>
      <c r="D21" s="79"/>
      <c r="E21" s="79"/>
      <c r="F21" s="79"/>
      <c r="G21" s="79"/>
      <c r="I21" s="185" t="s">
        <v>84</v>
      </c>
      <c r="J21" s="186"/>
      <c r="K21" s="187"/>
      <c r="L21" s="333">
        <v>0</v>
      </c>
      <c r="N21" s="43"/>
      <c r="O21" s="43"/>
      <c r="P21" s="43"/>
      <c r="Q21" s="43"/>
      <c r="R21" s="43"/>
    </row>
    <row r="22" spans="1:18" s="12" customFormat="1" ht="12.75" customHeight="1">
      <c r="A22" s="42"/>
      <c r="B22" s="39"/>
      <c r="C22" s="19"/>
      <c r="D22" s="79"/>
      <c r="E22" s="79"/>
      <c r="F22" s="79"/>
      <c r="G22" s="79"/>
      <c r="I22" s="182" t="s">
        <v>85</v>
      </c>
      <c r="J22" s="31"/>
      <c r="K22" s="188">
        <v>25</v>
      </c>
      <c r="L22" s="334">
        <v>26.8</v>
      </c>
      <c r="N22" s="43"/>
      <c r="O22" s="43"/>
      <c r="P22" s="43"/>
      <c r="Q22" s="43"/>
      <c r="R22" s="43"/>
    </row>
    <row r="23" spans="1:18" s="10" customFormat="1" ht="12.75" customHeight="1" thickBot="1">
      <c r="A23" s="42"/>
      <c r="B23" s="39"/>
      <c r="C23" s="19"/>
      <c r="D23" s="79"/>
      <c r="E23" s="79"/>
      <c r="F23" s="79"/>
      <c r="G23" s="79"/>
      <c r="I23" s="30"/>
      <c r="J23" s="31"/>
      <c r="K23" s="188">
        <v>25</v>
      </c>
      <c r="L23" s="331">
        <v>0</v>
      </c>
      <c r="N23" s="43"/>
      <c r="O23" s="43"/>
      <c r="P23" s="43"/>
      <c r="Q23" s="43"/>
      <c r="R23" s="43"/>
    </row>
    <row r="24" spans="1:18" s="10" customFormat="1" ht="12.75" customHeight="1">
      <c r="A24" s="42"/>
      <c r="B24" s="39"/>
      <c r="C24" s="19"/>
      <c r="D24" s="79"/>
      <c r="E24" s="79"/>
      <c r="F24" s="79"/>
      <c r="G24" s="79"/>
      <c r="H24" s="12"/>
      <c r="I24" s="178" t="s">
        <v>80</v>
      </c>
      <c r="J24" s="73"/>
      <c r="K24" s="189">
        <v>10</v>
      </c>
      <c r="L24" s="334">
        <v>29.7</v>
      </c>
      <c r="N24" s="43"/>
      <c r="O24" s="43"/>
      <c r="P24" s="43"/>
      <c r="Q24" s="43"/>
      <c r="R24" s="43"/>
    </row>
    <row r="25" spans="1:18" s="10" customFormat="1" ht="12.75" customHeight="1" thickBot="1">
      <c r="A25" s="42"/>
      <c r="B25" s="39"/>
      <c r="C25" s="19"/>
      <c r="D25" s="79"/>
      <c r="E25" s="79"/>
      <c r="F25" s="79"/>
      <c r="G25" s="79"/>
      <c r="H25" s="12"/>
      <c r="I25" s="187"/>
      <c r="J25" s="190"/>
      <c r="K25" s="191">
        <v>100</v>
      </c>
      <c r="L25" s="201">
        <v>22.5</v>
      </c>
      <c r="N25" s="43"/>
      <c r="O25" s="43"/>
      <c r="P25" s="43"/>
      <c r="Q25" s="43"/>
      <c r="R25" s="43"/>
    </row>
    <row r="26" spans="1:18" s="10" customFormat="1" ht="12.75" customHeight="1">
      <c r="A26" s="42"/>
      <c r="B26" s="39"/>
      <c r="C26" s="19"/>
      <c r="D26" s="79"/>
      <c r="E26" s="79"/>
      <c r="F26" s="79"/>
      <c r="G26" s="79"/>
      <c r="H26" s="12"/>
      <c r="I26" s="178" t="s">
        <v>86</v>
      </c>
      <c r="J26" s="73"/>
      <c r="K26" s="329">
        <v>0</v>
      </c>
      <c r="L26" s="377">
        <f>+L22</f>
        <v>26.8</v>
      </c>
      <c r="N26" s="43"/>
      <c r="O26" s="43"/>
      <c r="P26" s="43"/>
      <c r="Q26" s="43"/>
      <c r="R26" s="43"/>
    </row>
    <row r="27" spans="1:18" s="162" customFormat="1" ht="12.75" customHeight="1" thickBot="1">
      <c r="A27" s="42"/>
      <c r="B27" s="39"/>
      <c r="C27" s="19"/>
      <c r="D27" s="79"/>
      <c r="E27" s="79"/>
      <c r="F27" s="79"/>
      <c r="G27" s="79"/>
      <c r="H27" s="12"/>
      <c r="I27" s="187"/>
      <c r="J27" s="190"/>
      <c r="K27" s="330">
        <v>25</v>
      </c>
      <c r="L27" s="378">
        <f>+L22</f>
        <v>26.8</v>
      </c>
      <c r="N27" s="43"/>
      <c r="O27" s="43"/>
      <c r="P27" s="43"/>
      <c r="Q27" s="43"/>
      <c r="R27" s="43"/>
    </row>
    <row r="28" spans="1:18" s="12" customFormat="1" ht="12.75" customHeight="1">
      <c r="A28" s="42"/>
      <c r="B28" s="39"/>
      <c r="C28" s="19"/>
      <c r="D28" s="79"/>
      <c r="E28" s="79"/>
      <c r="F28" s="79"/>
      <c r="G28" s="79"/>
      <c r="I28" s="11"/>
      <c r="J28" s="11"/>
      <c r="K28" s="29"/>
      <c r="L28" s="301"/>
      <c r="M28" s="43"/>
      <c r="N28" s="43"/>
      <c r="O28" s="43"/>
      <c r="P28" s="43"/>
      <c r="Q28" s="43"/>
      <c r="R28" s="43"/>
    </row>
    <row r="29" spans="1:18" s="10" customFormat="1" ht="12.75" customHeight="1">
      <c r="A29" s="42"/>
      <c r="B29" s="39"/>
      <c r="C29" s="19"/>
      <c r="D29" s="79"/>
      <c r="E29" s="79"/>
      <c r="F29" s="79"/>
      <c r="G29" s="79"/>
      <c r="I29" s="11"/>
      <c r="J29" s="11"/>
      <c r="K29" s="29"/>
      <c r="L29" s="302"/>
      <c r="M29" s="43"/>
      <c r="N29" s="43"/>
      <c r="O29" s="43"/>
      <c r="P29" s="43"/>
      <c r="Q29" s="43"/>
      <c r="R29" s="43"/>
    </row>
    <row r="30" spans="1:18" s="12" customFormat="1" ht="12.75" customHeight="1">
      <c r="A30" s="42"/>
      <c r="B30" s="39"/>
      <c r="C30" s="19"/>
      <c r="D30" s="79"/>
      <c r="E30" s="79"/>
      <c r="F30" s="79"/>
      <c r="G30" s="79"/>
      <c r="I30" s="11"/>
      <c r="J30" s="11"/>
      <c r="K30" s="29"/>
      <c r="L30" s="302"/>
      <c r="M30" s="43"/>
      <c r="N30" s="43"/>
      <c r="O30" s="43"/>
      <c r="P30" s="43"/>
      <c r="Q30" s="43"/>
      <c r="R30" s="43"/>
    </row>
    <row r="31" spans="1:13" s="10" customFormat="1" ht="12.75" customHeight="1">
      <c r="A31" s="42"/>
      <c r="B31" s="39"/>
      <c r="C31" s="19"/>
      <c r="D31" s="79"/>
      <c r="E31" s="79"/>
      <c r="F31" s="79"/>
      <c r="G31" s="79"/>
      <c r="I31" s="11"/>
      <c r="J31" s="11"/>
      <c r="K31" s="18"/>
      <c r="L31" s="303"/>
      <c r="M31" s="43"/>
    </row>
    <row r="32" spans="1:13" s="12" customFormat="1" ht="12.75" customHeight="1">
      <c r="A32" s="42"/>
      <c r="B32" s="39"/>
      <c r="C32" s="19"/>
      <c r="D32" s="79"/>
      <c r="E32" s="22"/>
      <c r="F32" s="79"/>
      <c r="G32" s="79"/>
      <c r="I32" s="29"/>
      <c r="J32" s="29"/>
      <c r="K32" s="18"/>
      <c r="L32" s="303"/>
      <c r="M32" s="43"/>
    </row>
    <row r="33" spans="1:12" s="10" customFormat="1" ht="12.75" customHeight="1">
      <c r="A33" s="42"/>
      <c r="B33" s="84"/>
      <c r="C33" s="85"/>
      <c r="D33" s="22"/>
      <c r="E33" s="22"/>
      <c r="F33" s="22"/>
      <c r="G33" s="22"/>
      <c r="I33" s="11"/>
      <c r="J33" s="29"/>
      <c r="K33" s="18"/>
      <c r="L33" s="299"/>
    </row>
    <row r="34" spans="1:12" s="10" customFormat="1" ht="12.75" customHeight="1" thickBot="1">
      <c r="A34" s="42"/>
      <c r="B34" s="84"/>
      <c r="C34" s="85"/>
      <c r="D34" s="22"/>
      <c r="E34" s="22"/>
      <c r="F34" s="22"/>
      <c r="G34" s="22"/>
      <c r="I34" s="29"/>
      <c r="J34" s="29"/>
      <c r="K34" s="18"/>
      <c r="L34" s="300"/>
    </row>
    <row r="35" spans="1:13" s="10" customFormat="1" ht="12.75" customHeight="1" thickBot="1">
      <c r="A35" s="72" t="s">
        <v>87</v>
      </c>
      <c r="B35" s="48"/>
      <c r="C35" s="32"/>
      <c r="D35" s="49"/>
      <c r="E35" s="49"/>
      <c r="F35" s="49"/>
      <c r="G35" s="27"/>
      <c r="I35" s="170">
        <f>4/0.73+20</f>
        <v>25.47945205479452</v>
      </c>
      <c r="J35" s="171">
        <v>4</v>
      </c>
      <c r="L35" s="288">
        <f>IF(OR(D9=0,$G$16="NP"),1,D9)</f>
        <v>16</v>
      </c>
      <c r="M35" s="283">
        <f>IF($G$16="NP",1,D15)</f>
        <v>28.23397075365581</v>
      </c>
    </row>
    <row r="36" spans="1:13" s="10" customFormat="1" ht="12.75" customHeight="1" thickBot="1">
      <c r="A36" s="98">
        <v>1</v>
      </c>
      <c r="B36" s="74" t="s">
        <v>21</v>
      </c>
      <c r="C36" s="69"/>
      <c r="D36" s="52">
        <v>3</v>
      </c>
      <c r="E36" s="202">
        <v>7</v>
      </c>
      <c r="F36" s="53">
        <v>32</v>
      </c>
      <c r="G36" s="202">
        <v>59</v>
      </c>
      <c r="I36" s="172">
        <f>60/0.73+20</f>
        <v>102.19178082191782</v>
      </c>
      <c r="J36" s="173">
        <v>60</v>
      </c>
      <c r="L36" s="289">
        <f>IF(OR(E9=0,$G$16="NP"),1,E9)</f>
        <v>47</v>
      </c>
      <c r="M36" s="285">
        <f>IF($G$16="NP",1,E15)</f>
        <v>24.82223658694244</v>
      </c>
    </row>
    <row r="37" spans="1:13" s="10" customFormat="1" ht="12.75" customHeight="1">
      <c r="A37" s="90">
        <v>2</v>
      </c>
      <c r="B37" s="60" t="s">
        <v>22</v>
      </c>
      <c r="C37" s="70" t="s">
        <v>23</v>
      </c>
      <c r="D37" s="54">
        <v>19.27</v>
      </c>
      <c r="E37" s="200">
        <v>21.13</v>
      </c>
      <c r="F37" s="55">
        <v>20.02</v>
      </c>
      <c r="G37" s="200">
        <v>20.13</v>
      </c>
      <c r="I37" s="170">
        <v>16</v>
      </c>
      <c r="J37" s="171">
        <v>7</v>
      </c>
      <c r="L37" s="289">
        <f>IF(OR(F9=0,$G$16="NP"),1,F9)</f>
        <v>27</v>
      </c>
      <c r="M37" s="285">
        <f>IF($G$16="NP",1,F15)</f>
        <v>26.603884638022386</v>
      </c>
    </row>
    <row r="38" spans="1:13" s="10" customFormat="1" ht="12.75" customHeight="1" thickBot="1">
      <c r="A38" s="90">
        <v>3</v>
      </c>
      <c r="B38" s="59" t="s">
        <v>24</v>
      </c>
      <c r="C38" s="68" t="s">
        <v>23</v>
      </c>
      <c r="D38" s="54">
        <v>21.26</v>
      </c>
      <c r="E38" s="200">
        <v>22.82</v>
      </c>
      <c r="F38" s="55">
        <v>21.79</v>
      </c>
      <c r="G38" s="200">
        <v>22.13</v>
      </c>
      <c r="I38" s="172">
        <f>60/0.9+8</f>
        <v>74.66666666666667</v>
      </c>
      <c r="J38" s="173">
        <v>60</v>
      </c>
      <c r="L38" s="290">
        <f>IF(OR(G9=0,$G$16="NP"),1,G9)</f>
        <v>11</v>
      </c>
      <c r="M38" s="287">
        <f>IF($G$16="NP",1,G15)</f>
        <v>29.45902517407606</v>
      </c>
    </row>
    <row r="39" spans="1:10" s="10" customFormat="1" ht="12.75" customHeight="1">
      <c r="A39" s="90">
        <v>4</v>
      </c>
      <c r="B39" s="61" t="s">
        <v>25</v>
      </c>
      <c r="C39" s="68" t="s">
        <v>23</v>
      </c>
      <c r="D39" s="54">
        <v>20.93</v>
      </c>
      <c r="E39" s="200">
        <v>22.54</v>
      </c>
      <c r="F39" s="55">
        <v>21.5</v>
      </c>
      <c r="G39" s="200">
        <v>21.8</v>
      </c>
      <c r="I39" s="174">
        <v>50</v>
      </c>
      <c r="J39" s="175">
        <v>0</v>
      </c>
    </row>
    <row r="40" spans="1:10" s="10" customFormat="1" ht="12.75" customHeight="1" thickBot="1">
      <c r="A40" s="90">
        <v>5</v>
      </c>
      <c r="B40" s="59" t="s">
        <v>26</v>
      </c>
      <c r="C40" s="68" t="s">
        <v>23</v>
      </c>
      <c r="D40" s="56">
        <f>+D38-D39</f>
        <v>0.33000000000000185</v>
      </c>
      <c r="E40" s="56">
        <f>+E38-E39</f>
        <v>0.28000000000000114</v>
      </c>
      <c r="F40" s="56">
        <f>+F38-F39</f>
        <v>0.28999999999999915</v>
      </c>
      <c r="G40" s="56">
        <f>+G38-G39</f>
        <v>0.3299999999999983</v>
      </c>
      <c r="I40" s="174">
        <v>50</v>
      </c>
      <c r="J40" s="175">
        <v>60</v>
      </c>
    </row>
    <row r="41" spans="1:10" s="10" customFormat="1" ht="12.75" customHeight="1" thickBot="1">
      <c r="A41" s="90">
        <v>6</v>
      </c>
      <c r="B41" s="59" t="s">
        <v>27</v>
      </c>
      <c r="C41" s="68" t="s">
        <v>23</v>
      </c>
      <c r="D41" s="56">
        <f>+D39-D37</f>
        <v>1.6600000000000001</v>
      </c>
      <c r="E41" s="56">
        <f>+E39-E37</f>
        <v>1.4100000000000001</v>
      </c>
      <c r="F41" s="56">
        <f>+F39-F37</f>
        <v>1.4800000000000004</v>
      </c>
      <c r="G41" s="56">
        <f>+G39-G37</f>
        <v>1.6700000000000017</v>
      </c>
      <c r="I41" s="170">
        <v>0</v>
      </c>
      <c r="J41" s="171">
        <v>4</v>
      </c>
    </row>
    <row r="42" spans="1:10" s="10" customFormat="1" ht="12.75" customHeight="1" thickBot="1">
      <c r="A42" s="91">
        <v>7</v>
      </c>
      <c r="B42" s="71" t="s">
        <v>88</v>
      </c>
      <c r="C42" s="65" t="s">
        <v>29</v>
      </c>
      <c r="D42" s="57">
        <f>+(D40/D41)*100</f>
        <v>19.879518072289265</v>
      </c>
      <c r="E42" s="57">
        <f>+(E40/E41)*100</f>
        <v>19.858156028368875</v>
      </c>
      <c r="F42" s="57">
        <f>+(F40/F41)*100</f>
        <v>19.59459459459453</v>
      </c>
      <c r="G42" s="57">
        <f>+(G40/G41)*100</f>
        <v>19.760479041916046</v>
      </c>
      <c r="I42" s="172">
        <f>4/0.73+20</f>
        <v>25.47945205479452</v>
      </c>
      <c r="J42" s="173">
        <v>4</v>
      </c>
    </row>
    <row r="43" spans="1:10" s="10" customFormat="1" ht="12.75" customHeight="1" thickBot="1">
      <c r="A43" s="91">
        <v>8</v>
      </c>
      <c r="B43" s="4" t="s">
        <v>89</v>
      </c>
      <c r="C43" s="65" t="s">
        <v>29</v>
      </c>
      <c r="D43" s="164"/>
      <c r="E43" s="51"/>
      <c r="F43" s="51"/>
      <c r="G43" s="23">
        <f>+SUM(D42:G42)/4</f>
        <v>19.773186934292177</v>
      </c>
      <c r="I43" s="174">
        <v>0</v>
      </c>
      <c r="J43" s="175">
        <v>7</v>
      </c>
    </row>
    <row r="44" spans="1:10" s="12" customFormat="1" ht="12.75" customHeight="1" thickBot="1">
      <c r="A44" s="42"/>
      <c r="B44" s="84"/>
      <c r="C44" s="85"/>
      <c r="D44" s="22"/>
      <c r="E44" s="22"/>
      <c r="F44" s="22"/>
      <c r="G44" s="22"/>
      <c r="I44" s="174">
        <f>7/0.73+20</f>
        <v>29.589041095890412</v>
      </c>
      <c r="J44" s="175">
        <v>7</v>
      </c>
    </row>
    <row r="45" spans="1:10" s="12" customFormat="1" ht="12.75" customHeight="1" thickBot="1">
      <c r="A45" s="72" t="s">
        <v>90</v>
      </c>
      <c r="B45" s="48"/>
      <c r="C45" s="32"/>
      <c r="D45" s="49"/>
      <c r="E45" s="49"/>
      <c r="F45" s="49"/>
      <c r="G45" s="27"/>
      <c r="I45" s="170">
        <v>0</v>
      </c>
      <c r="J45" s="171">
        <v>0</v>
      </c>
    </row>
    <row r="46" spans="1:10" s="10" customFormat="1" ht="12.75" customHeight="1" thickBot="1">
      <c r="A46" s="98">
        <v>1</v>
      </c>
      <c r="B46" s="74" t="s">
        <v>21</v>
      </c>
      <c r="C46" s="69"/>
      <c r="D46" s="52"/>
      <c r="E46" s="52"/>
      <c r="F46" s="52"/>
      <c r="G46" s="202"/>
      <c r="I46" s="172">
        <v>60</v>
      </c>
      <c r="J46" s="173">
        <v>60</v>
      </c>
    </row>
    <row r="47" spans="1:10" s="10" customFormat="1" ht="12.75" customHeight="1" thickBot="1">
      <c r="A47" s="90">
        <v>2</v>
      </c>
      <c r="B47" s="60" t="s">
        <v>22</v>
      </c>
      <c r="C47" s="70" t="s">
        <v>23</v>
      </c>
      <c r="D47" s="54"/>
      <c r="E47" s="54"/>
      <c r="F47" s="54"/>
      <c r="G47" s="200"/>
      <c r="I47" s="176">
        <f>L25</f>
        <v>22.5</v>
      </c>
      <c r="J47" s="177">
        <f>IF(OR(L25="NP",G43="NP"),"NP",L25-G43)</f>
        <v>2.726813065707823</v>
      </c>
    </row>
    <row r="48" spans="1:7" s="10" customFormat="1" ht="12.75" customHeight="1">
      <c r="A48" s="90">
        <v>3</v>
      </c>
      <c r="B48" s="59" t="s">
        <v>24</v>
      </c>
      <c r="C48" s="68" t="s">
        <v>23</v>
      </c>
      <c r="D48" s="54"/>
      <c r="E48" s="54"/>
      <c r="F48" s="54"/>
      <c r="G48" s="200"/>
    </row>
    <row r="49" spans="1:7" s="10" customFormat="1" ht="12.75" customHeight="1">
      <c r="A49" s="90">
        <v>4</v>
      </c>
      <c r="B49" s="61" t="s">
        <v>25</v>
      </c>
      <c r="C49" s="68" t="s">
        <v>23</v>
      </c>
      <c r="D49" s="54"/>
      <c r="E49" s="54"/>
      <c r="F49" s="54"/>
      <c r="G49" s="200"/>
    </row>
    <row r="50" spans="1:7" s="10" customFormat="1" ht="12.75" customHeight="1">
      <c r="A50" s="90">
        <v>5</v>
      </c>
      <c r="B50" s="5" t="s">
        <v>91</v>
      </c>
      <c r="C50" s="68" t="s">
        <v>92</v>
      </c>
      <c r="D50" s="203"/>
      <c r="E50" s="203"/>
      <c r="F50" s="203"/>
      <c r="G50" s="204"/>
    </row>
    <row r="51" spans="1:7" s="10" customFormat="1" ht="12.75" customHeight="1">
      <c r="A51" s="90">
        <v>6</v>
      </c>
      <c r="B51" s="5" t="s">
        <v>93</v>
      </c>
      <c r="C51" s="68" t="s">
        <v>92</v>
      </c>
      <c r="D51" s="54"/>
      <c r="E51" s="54"/>
      <c r="F51" s="54"/>
      <c r="G51" s="200"/>
    </row>
    <row r="52" spans="1:7" s="10" customFormat="1" ht="12.75" customHeight="1">
      <c r="A52" s="90">
        <v>7</v>
      </c>
      <c r="B52" s="59" t="s">
        <v>26</v>
      </c>
      <c r="C52" s="68" t="s">
        <v>23</v>
      </c>
      <c r="D52" s="56" t="str">
        <f>IF(AND(D46=0,D47=0,D48=0,D49=0,D50=0,D51=0),"-",D48-D49)</f>
        <v>-</v>
      </c>
      <c r="E52" s="56" t="str">
        <f>IF(AND(E46=0,E47=0,E48=0,E49=0,E50=0,E51=0),"-",E48-E49)</f>
        <v>-</v>
      </c>
      <c r="F52" s="56" t="str">
        <f>IF(AND(F46=0,F47=0,F48=0,F49=0,F50=0,F51=0),"-",F48-F49)</f>
        <v>-</v>
      </c>
      <c r="G52" s="101" t="str">
        <f>IF(AND(G46=0,G47=0,G48=0,G49=0,G50=0,G51=0),"-",G48-G49)</f>
        <v>-</v>
      </c>
    </row>
    <row r="53" spans="1:7" s="10" customFormat="1" ht="12.75" customHeight="1">
      <c r="A53" s="90">
        <v>8</v>
      </c>
      <c r="B53" s="59" t="s">
        <v>27</v>
      </c>
      <c r="C53" s="68" t="s">
        <v>23</v>
      </c>
      <c r="D53" s="56" t="str">
        <f>IF(AND(D46=0,D47=0,D48=0,D49=0,D50=0,D51=0),"-",D49-D47)</f>
        <v>-</v>
      </c>
      <c r="E53" s="56" t="str">
        <f>IF(AND(E46=0,E47=0,E48=0,E49=0,E50=0,E51=0),"-",E49-E47)</f>
        <v>-</v>
      </c>
      <c r="F53" s="56" t="str">
        <f>IF(AND(F46=0,F47=0,F48=0,F49=0,F50=0,F51=0),"-",F49-F47)</f>
        <v>-</v>
      </c>
      <c r="G53" s="101" t="str">
        <f>IF(AND(G46=0,G47=0,G48=0,G49=0,G50=0,G51=0),"-",G49-G47)</f>
        <v>-</v>
      </c>
    </row>
    <row r="54" spans="1:7" s="10" customFormat="1" ht="12.75" customHeight="1" thickBot="1">
      <c r="A54" s="90">
        <v>9</v>
      </c>
      <c r="B54" s="6" t="s">
        <v>94</v>
      </c>
      <c r="C54" s="68" t="s">
        <v>29</v>
      </c>
      <c r="D54" s="56" t="str">
        <f>IF(AND(D46=0,D47=0,D48=0,D49=0,D50=0,D51=0),"-",D52/D53*100)</f>
        <v>-</v>
      </c>
      <c r="E54" s="56" t="str">
        <f>IF(AND(E46=0,E47=0,E48=0,E49=0,E50=0,E51=0),"-",E52/E53*100)</f>
        <v>-</v>
      </c>
      <c r="F54" s="56" t="str">
        <f>IF(AND(F46=0,F47=0,F48=0,F49=0,F50=0,F51=0),"-",F52/F53*100)</f>
        <v>-</v>
      </c>
      <c r="G54" s="101" t="str">
        <f>IF(AND(G46=0,G47=0,G48=0,G49=0,G50=0,G51=0),"-",G52/G53*100)</f>
        <v>-</v>
      </c>
    </row>
    <row r="55" spans="1:7" s="10" customFormat="1" ht="12.75" customHeight="1" thickBot="1">
      <c r="A55" s="91">
        <v>10</v>
      </c>
      <c r="B55" s="4" t="s">
        <v>95</v>
      </c>
      <c r="C55" s="65" t="s">
        <v>29</v>
      </c>
      <c r="D55" s="107" t="str">
        <f>IF(AND(D46=0,D47=0,D48=0,D49=0,D50=0,D51=0),"-",D54-100*(D50-D51)/D53)</f>
        <v>-</v>
      </c>
      <c r="E55" s="107" t="str">
        <f>IF(AND(E46=0,E47=0,E48=0,E49=0,E50=0,E51=0),"-",E54-100*(E50-E51)/E53)</f>
        <v>-</v>
      </c>
      <c r="F55" s="107" t="str">
        <f>IF(AND(F46=0,F47=0,F48=0,F49=0,F50=0,F51=0),"-",F54-100*(F50-F51)/F53)</f>
        <v>-</v>
      </c>
      <c r="G55" s="109" t="str">
        <f>IF(AND(G46=0,G47=0,G48=0,G49=0,G50=0,G51=0),"-",G54-100*(G50-G51)/G53)</f>
        <v>-</v>
      </c>
    </row>
    <row r="56" spans="1:8" s="26" customFormat="1" ht="12.75" customHeight="1" thickBot="1">
      <c r="A56" s="91">
        <v>11</v>
      </c>
      <c r="B56" s="4" t="s">
        <v>96</v>
      </c>
      <c r="C56" s="65" t="s">
        <v>29</v>
      </c>
      <c r="D56" s="164"/>
      <c r="E56" s="51"/>
      <c r="F56" s="51"/>
      <c r="G56" s="23" t="str">
        <f>IF(AND(D55="-",E55="-",F55="-",G55="-"),"-",AVERAGE(D55:G55))</f>
        <v>-</v>
      </c>
      <c r="H56" s="10"/>
    </row>
    <row r="57" spans="2:8" ht="12.75">
      <c r="B57" s="11"/>
      <c r="C57" s="79"/>
      <c r="D57" s="79"/>
      <c r="E57" s="79"/>
      <c r="F57" s="79"/>
      <c r="G57" s="79"/>
      <c r="H57" s="10"/>
    </row>
    <row r="58" spans="2:8" ht="12.75">
      <c r="B58" s="11"/>
      <c r="C58" s="79"/>
      <c r="D58" s="79"/>
      <c r="E58" s="79"/>
      <c r="F58" s="79"/>
      <c r="G58" s="79"/>
      <c r="H58" s="10"/>
    </row>
    <row r="59" spans="2:8" ht="12.75">
      <c r="B59" s="11"/>
      <c r="C59" s="79"/>
      <c r="D59" s="79"/>
      <c r="E59" s="79"/>
      <c r="F59" s="79"/>
      <c r="G59" s="79"/>
      <c r="H59" s="10"/>
    </row>
    <row r="60" spans="2:8" ht="12.75">
      <c r="B60" s="16"/>
      <c r="C60" s="22"/>
      <c r="D60" s="22"/>
      <c r="E60" s="22"/>
      <c r="F60" s="22"/>
      <c r="G60" s="22"/>
      <c r="H60" s="10"/>
    </row>
    <row r="61" spans="2:8" ht="12.75">
      <c r="B61" s="16"/>
      <c r="C61" s="22"/>
      <c r="D61" s="22"/>
      <c r="E61" s="22"/>
      <c r="F61" s="22"/>
      <c r="G61" s="22"/>
      <c r="H61" s="10"/>
    </row>
    <row r="62" spans="3:8" ht="12.75">
      <c r="C62" s="22"/>
      <c r="D62" s="22"/>
      <c r="E62" s="22"/>
      <c r="F62" s="22"/>
      <c r="G62" s="22"/>
      <c r="H62" s="10"/>
    </row>
    <row r="63" spans="3:8" ht="12.75">
      <c r="C63" s="22"/>
      <c r="D63" s="22"/>
      <c r="E63" s="22"/>
      <c r="F63" s="22"/>
      <c r="G63" s="22"/>
      <c r="H63" s="10"/>
    </row>
    <row r="64" spans="5:8" ht="12.75">
      <c r="E64" s="45"/>
      <c r="F64" s="45"/>
      <c r="G64" s="45"/>
      <c r="H64" s="10"/>
    </row>
    <row r="65" spans="5:8" ht="12.75">
      <c r="E65" s="17"/>
      <c r="F65" s="17"/>
      <c r="G65" s="87"/>
      <c r="H65" s="10"/>
    </row>
    <row r="66" spans="5:8" ht="12.75">
      <c r="E66" s="17"/>
      <c r="F66" s="17"/>
      <c r="G66" s="87"/>
      <c r="H66" s="26"/>
    </row>
    <row r="67" spans="5:7" ht="12.75">
      <c r="E67" s="87"/>
      <c r="F67" s="17"/>
      <c r="G67" s="87"/>
    </row>
    <row r="68" spans="5:7" ht="12.75">
      <c r="E68" s="163"/>
      <c r="F68" s="87"/>
      <c r="G68" s="87"/>
    </row>
    <row r="69" spans="5:7" ht="12.75">
      <c r="E69" s="45"/>
      <c r="F69" s="45"/>
      <c r="G69" s="45"/>
    </row>
  </sheetData>
  <sheetProtection/>
  <printOptions/>
  <pageMargins left="0.7086614173228347" right="0.75" top="0.5905511811023623" bottom="1.1811023622047245" header="0" footer="0"/>
  <pageSetup blackAndWhite="1" firstPageNumber="1" useFirstPageNumber="1" horizontalDpi="180" verticalDpi="180" orientation="portrait" paperSize="9" scale="9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66"/>
  <sheetViews>
    <sheetView tabSelected="1" zoomScalePageLayoutView="0" workbookViewId="0" topLeftCell="A13">
      <selection activeCell="L39" sqref="L39"/>
    </sheetView>
  </sheetViews>
  <sheetFormatPr defaultColWidth="11.421875" defaultRowHeight="12.75"/>
  <cols>
    <col min="1" max="2" width="7.7109375" style="226" customWidth="1"/>
    <col min="3" max="3" width="12.7109375" style="226" customWidth="1"/>
    <col min="4" max="6" width="5.7109375" style="226" customWidth="1"/>
    <col min="7" max="7" width="13.7109375" style="226" customWidth="1"/>
    <col min="8" max="8" width="11.8515625" style="226" customWidth="1"/>
    <col min="9" max="11" width="11.421875" style="226" customWidth="1"/>
    <col min="12" max="16384" width="11.421875" style="257" customWidth="1"/>
  </cols>
  <sheetData>
    <row r="1" spans="1:11" ht="12.75" customHeight="1">
      <c r="A1" s="214" t="s">
        <v>97</v>
      </c>
      <c r="B1" s="214"/>
      <c r="C1" s="214"/>
      <c r="D1" s="268" t="s">
        <v>98</v>
      </c>
      <c r="E1" s="214" t="s">
        <v>99</v>
      </c>
      <c r="F1" s="224"/>
      <c r="G1" s="224"/>
      <c r="H1" s="225"/>
      <c r="I1" s="225"/>
      <c r="J1" s="225"/>
      <c r="K1" s="225"/>
    </row>
    <row r="2" spans="1:11" ht="12.75" customHeight="1">
      <c r="A2" s="214" t="s">
        <v>100</v>
      </c>
      <c r="B2" s="227"/>
      <c r="C2" s="232"/>
      <c r="D2" s="268" t="s">
        <v>98</v>
      </c>
      <c r="E2" s="228" t="s">
        <v>101</v>
      </c>
      <c r="F2" s="229"/>
      <c r="G2" s="230"/>
      <c r="H2" s="224"/>
      <c r="I2" s="224"/>
      <c r="J2" s="224"/>
      <c r="K2" s="224"/>
    </row>
    <row r="3" spans="1:11" ht="4.5" customHeight="1">
      <c r="A3" s="214"/>
      <c r="B3" s="214"/>
      <c r="C3" s="214"/>
      <c r="D3" s="268"/>
      <c r="E3" s="224"/>
      <c r="F3" s="224"/>
      <c r="G3" s="224"/>
      <c r="H3" s="224"/>
      <c r="I3" s="224"/>
      <c r="J3" s="224"/>
      <c r="K3" s="224"/>
    </row>
    <row r="4" spans="1:11" ht="12.75" customHeight="1">
      <c r="A4" s="214" t="s">
        <v>102</v>
      </c>
      <c r="B4" s="214"/>
      <c r="C4" s="214"/>
      <c r="D4" s="268" t="s">
        <v>98</v>
      </c>
      <c r="E4" s="373" t="str">
        <f>DATOS!C2</f>
        <v>EST. DE PROB. FALLA E IMPLEMET. ALTERN.  SOLUC DESLIZAM. TALUD.EN LA ZONA ANDINA</v>
      </c>
      <c r="F4" s="231"/>
      <c r="G4" s="224"/>
      <c r="H4" s="224"/>
      <c r="I4" s="224"/>
      <c r="J4" s="224"/>
      <c r="K4" s="224"/>
    </row>
    <row r="5" spans="1:11" ht="12.75" customHeight="1">
      <c r="A5" s="214" t="s">
        <v>3</v>
      </c>
      <c r="B5" s="214"/>
      <c r="C5" s="214"/>
      <c r="D5" s="268" t="s">
        <v>98</v>
      </c>
      <c r="E5" s="373" t="str">
        <f>DATOS!C4</f>
        <v>ESTABILIDAD DE TALUDES</v>
      </c>
      <c r="F5" s="231"/>
      <c r="G5" s="224"/>
      <c r="H5" s="224"/>
      <c r="I5" s="224"/>
      <c r="J5" s="224"/>
      <c r="K5" s="224"/>
    </row>
    <row r="6" spans="1:11" ht="12.75" customHeight="1">
      <c r="A6" s="214" t="s">
        <v>4</v>
      </c>
      <c r="B6" s="214"/>
      <c r="C6" s="214"/>
      <c r="D6" s="268" t="s">
        <v>98</v>
      </c>
      <c r="E6" s="373" t="str">
        <f>DATOS!C5</f>
        <v>JORGE MOSTAJO CARBONEL</v>
      </c>
      <c r="F6" s="231"/>
      <c r="G6" s="224"/>
      <c r="H6" s="224"/>
      <c r="I6" s="224"/>
      <c r="J6" s="224"/>
      <c r="K6" s="224"/>
    </row>
    <row r="7" spans="1:11" ht="12.75" customHeight="1">
      <c r="A7" s="214" t="s">
        <v>5</v>
      </c>
      <c r="B7" s="214"/>
      <c r="C7" s="214"/>
      <c r="D7" s="268" t="s">
        <v>98</v>
      </c>
      <c r="E7" s="373" t="str">
        <f>DATOS!C6</f>
        <v>HUAYUCHACA - ACCESO A LA PROVINCIA DE CAJAY - HUARI</v>
      </c>
      <c r="F7" s="231"/>
      <c r="G7" s="224"/>
      <c r="H7" s="224"/>
      <c r="I7" s="224"/>
      <c r="J7" s="224"/>
      <c r="K7" s="224"/>
    </row>
    <row r="8" spans="1:11" ht="12.75" customHeight="1">
      <c r="A8" s="214" t="s">
        <v>6</v>
      </c>
      <c r="B8" s="214"/>
      <c r="C8" s="214"/>
      <c r="D8" s="268" t="s">
        <v>98</v>
      </c>
      <c r="E8" s="374" t="str">
        <f>DATOS!C7</f>
        <v>14 AGOSTO 2007</v>
      </c>
      <c r="F8" s="232"/>
      <c r="G8" s="233"/>
      <c r="H8" s="224"/>
      <c r="I8" s="224"/>
      <c r="J8" s="224"/>
      <c r="K8" s="224"/>
    </row>
    <row r="9" spans="1:11" ht="4.5" customHeight="1">
      <c r="A9" s="214"/>
      <c r="B9" s="214"/>
      <c r="C9" s="224"/>
      <c r="D9" s="214"/>
      <c r="E9" s="375"/>
      <c r="F9" s="231"/>
      <c r="G9" s="224"/>
      <c r="H9" s="224"/>
      <c r="I9" s="224"/>
      <c r="J9" s="224"/>
      <c r="K9" s="224"/>
    </row>
    <row r="10" spans="1:11" ht="12.75" customHeight="1">
      <c r="A10" s="293" t="s">
        <v>8</v>
      </c>
      <c r="B10" s="291"/>
      <c r="C10" s="291"/>
      <c r="D10" s="268" t="s">
        <v>98</v>
      </c>
      <c r="E10" s="373" t="str">
        <f>DATOS!C10</f>
        <v>CALICATA</v>
      </c>
      <c r="F10" s="215"/>
      <c r="G10" s="224"/>
      <c r="H10" s="224"/>
      <c r="I10" s="224"/>
      <c r="J10" s="224"/>
      <c r="K10" s="224"/>
    </row>
    <row r="11" spans="1:11" ht="12.75" customHeight="1">
      <c r="A11" s="293" t="s">
        <v>9</v>
      </c>
      <c r="B11" s="291"/>
      <c r="C11" s="291"/>
      <c r="D11" s="268" t="s">
        <v>98</v>
      </c>
      <c r="E11" s="373" t="str">
        <f>DATOS!C11</f>
        <v>C3</v>
      </c>
      <c r="F11" s="215"/>
      <c r="G11" s="224"/>
      <c r="H11" s="224"/>
      <c r="I11" s="224"/>
      <c r="J11" s="224"/>
      <c r="K11" s="224"/>
    </row>
    <row r="12" spans="1:11" ht="12.75" customHeight="1">
      <c r="A12" s="293" t="s">
        <v>10</v>
      </c>
      <c r="B12" s="291"/>
      <c r="C12" s="291"/>
      <c r="D12" s="268" t="s">
        <v>98</v>
      </c>
      <c r="E12" s="373" t="str">
        <f>DATOS!C12</f>
        <v>M1</v>
      </c>
      <c r="F12" s="215"/>
      <c r="G12" s="224"/>
      <c r="H12" s="224"/>
      <c r="I12" s="224"/>
      <c r="J12" s="224"/>
      <c r="K12" s="224"/>
    </row>
    <row r="13" spans="1:11" ht="12.75" customHeight="1">
      <c r="A13" s="40"/>
      <c r="B13" s="40"/>
      <c r="C13" s="40"/>
      <c r="D13" s="40"/>
      <c r="E13" s="376"/>
      <c r="F13" s="40"/>
      <c r="G13" s="224"/>
      <c r="H13" s="224"/>
      <c r="I13" s="224"/>
      <c r="J13" s="224"/>
      <c r="K13" s="224"/>
    </row>
    <row r="14" spans="1:11" ht="12.75" customHeight="1">
      <c r="A14" s="293" t="s">
        <v>11</v>
      </c>
      <c r="B14" s="291"/>
      <c r="C14" s="291"/>
      <c r="D14" s="294" t="s">
        <v>12</v>
      </c>
      <c r="E14" s="373">
        <f>DATOS!C13</f>
        <v>1.8</v>
      </c>
      <c r="F14" s="215"/>
      <c r="G14" s="224"/>
      <c r="H14" s="224"/>
      <c r="I14" s="224"/>
      <c r="J14" s="224"/>
      <c r="K14" s="224"/>
    </row>
    <row r="15" spans="1:11" ht="12.75" customHeight="1">
      <c r="A15" s="293" t="s">
        <v>13</v>
      </c>
      <c r="B15" s="291"/>
      <c r="C15" s="291"/>
      <c r="D15" s="294" t="s">
        <v>12</v>
      </c>
      <c r="E15" s="373">
        <f>DATOS!C14</f>
        <v>2.1</v>
      </c>
      <c r="F15" s="215"/>
      <c r="G15" s="224"/>
      <c r="H15" s="224"/>
      <c r="I15" s="224"/>
      <c r="J15" s="224"/>
      <c r="K15" s="224"/>
    </row>
    <row r="16" spans="1:11" ht="12.75" customHeight="1" thickBot="1">
      <c r="A16" s="235"/>
      <c r="B16" s="235"/>
      <c r="C16" s="235"/>
      <c r="D16" s="237"/>
      <c r="E16" s="216"/>
      <c r="F16" s="216"/>
      <c r="G16" s="224"/>
      <c r="H16" s="224"/>
      <c r="I16" s="224"/>
      <c r="J16" s="224"/>
      <c r="K16" s="224"/>
    </row>
    <row r="17" spans="1:11" ht="12.75" customHeight="1">
      <c r="A17" s="238"/>
      <c r="B17" s="239"/>
      <c r="C17" s="272">
        <v>75</v>
      </c>
      <c r="D17" s="273" t="s">
        <v>53</v>
      </c>
      <c r="E17" s="368">
        <f>GRANULOM!J27</f>
        <v>100</v>
      </c>
      <c r="F17" s="369"/>
      <c r="G17" s="224"/>
      <c r="H17" s="224"/>
      <c r="I17" s="224"/>
      <c r="J17" s="224"/>
      <c r="K17" s="224"/>
    </row>
    <row r="18" spans="1:11" ht="12.75" customHeight="1">
      <c r="A18" s="240"/>
      <c r="B18" s="241"/>
      <c r="C18" s="274">
        <v>50</v>
      </c>
      <c r="D18" s="275" t="s">
        <v>54</v>
      </c>
      <c r="E18" s="370">
        <f>GRANULOM!J28</f>
        <v>100</v>
      </c>
      <c r="F18" s="371"/>
      <c r="G18" s="224"/>
      <c r="H18" s="224"/>
      <c r="I18" s="224"/>
      <c r="J18" s="224"/>
      <c r="K18" s="224"/>
    </row>
    <row r="19" spans="1:11" ht="12.75" customHeight="1">
      <c r="A19" s="240"/>
      <c r="B19" s="241"/>
      <c r="C19" s="274">
        <v>37.5</v>
      </c>
      <c r="D19" s="275" t="s">
        <v>55</v>
      </c>
      <c r="E19" s="370">
        <f>GRANULOM!J29</f>
        <v>100</v>
      </c>
      <c r="F19" s="363"/>
      <c r="G19" s="224"/>
      <c r="H19" s="224"/>
      <c r="I19" s="224"/>
      <c r="J19" s="224"/>
      <c r="K19" s="224"/>
    </row>
    <row r="20" spans="1:11" ht="12.75" customHeight="1">
      <c r="A20" s="240"/>
      <c r="B20" s="241"/>
      <c r="C20" s="274">
        <v>25</v>
      </c>
      <c r="D20" s="275" t="s">
        <v>56</v>
      </c>
      <c r="E20" s="370">
        <f>GRANULOM!J30</f>
        <v>97.19103605394524</v>
      </c>
      <c r="F20" s="363"/>
      <c r="G20" s="224"/>
      <c r="H20" s="224"/>
      <c r="I20" s="224"/>
      <c r="J20" s="224"/>
      <c r="K20" s="224"/>
    </row>
    <row r="21" spans="1:11" ht="12.75" customHeight="1">
      <c r="A21" s="240"/>
      <c r="B21" s="241"/>
      <c r="C21" s="274">
        <v>19</v>
      </c>
      <c r="D21" s="275" t="s">
        <v>57</v>
      </c>
      <c r="E21" s="370">
        <f>GRANULOM!J31</f>
        <v>90.6201682475372</v>
      </c>
      <c r="F21" s="363"/>
      <c r="G21" s="224"/>
      <c r="H21" s="224"/>
      <c r="I21" s="224"/>
      <c r="J21" s="224"/>
      <c r="K21" s="224"/>
    </row>
    <row r="22" spans="1:11" ht="12.75" customHeight="1">
      <c r="A22" s="240"/>
      <c r="B22" s="241"/>
      <c r="C22" s="274">
        <v>9.5</v>
      </c>
      <c r="D22" s="275" t="s">
        <v>58</v>
      </c>
      <c r="E22" s="370">
        <f>GRANULOM!J32</f>
        <v>78.95959156111753</v>
      </c>
      <c r="F22" s="363"/>
      <c r="G22" s="224"/>
      <c r="H22" s="224"/>
      <c r="I22" s="224"/>
      <c r="J22" s="224"/>
      <c r="K22" s="224"/>
    </row>
    <row r="23" spans="1:11" ht="12.75" customHeight="1">
      <c r="A23" s="240"/>
      <c r="B23" s="241"/>
      <c r="C23" s="274">
        <v>4.75</v>
      </c>
      <c r="D23" s="275" t="s">
        <v>59</v>
      </c>
      <c r="E23" s="370">
        <f>GRANULOM!J33</f>
        <v>71.83273695702935</v>
      </c>
      <c r="F23" s="363"/>
      <c r="G23" s="224"/>
      <c r="H23" s="224"/>
      <c r="I23" s="224"/>
      <c r="J23" s="224"/>
      <c r="K23" s="224"/>
    </row>
    <row r="24" spans="1:11" ht="12.75" customHeight="1">
      <c r="A24" s="240"/>
      <c r="B24" s="241"/>
      <c r="C24" s="274">
        <v>2</v>
      </c>
      <c r="D24" s="275" t="s">
        <v>60</v>
      </c>
      <c r="E24" s="370">
        <f>GRANULOM!J34</f>
        <v>63.250913497037054</v>
      </c>
      <c r="F24" s="363"/>
      <c r="G24" s="224"/>
      <c r="H24" s="224"/>
      <c r="I24" s="224"/>
      <c r="J24" s="224"/>
      <c r="K24" s="224"/>
    </row>
    <row r="25" spans="1:11" ht="12.75" customHeight="1">
      <c r="A25" s="240"/>
      <c r="B25" s="241"/>
      <c r="C25" s="274">
        <v>0.85</v>
      </c>
      <c r="D25" s="275" t="s">
        <v>61</v>
      </c>
      <c r="E25" s="370">
        <f>GRANULOM!J35</f>
        <v>58.8096455189736</v>
      </c>
      <c r="F25" s="363"/>
      <c r="G25" s="224"/>
      <c r="H25" s="224"/>
      <c r="I25" s="224"/>
      <c r="J25" s="224"/>
      <c r="K25" s="224"/>
    </row>
    <row r="26" spans="1:11" ht="12.75" customHeight="1">
      <c r="A26" s="240"/>
      <c r="B26" s="241"/>
      <c r="C26" s="274">
        <v>0.425</v>
      </c>
      <c r="D26" s="275" t="s">
        <v>62</v>
      </c>
      <c r="E26" s="370">
        <f>GRANULOM!J36</f>
        <v>56.99464207955471</v>
      </c>
      <c r="F26" s="363"/>
      <c r="G26" s="224"/>
      <c r="H26" s="224"/>
      <c r="I26" s="224"/>
      <c r="J26" s="224"/>
      <c r="K26" s="224"/>
    </row>
    <row r="27" spans="1:11" ht="12.75" customHeight="1">
      <c r="A27" s="240"/>
      <c r="B27" s="241"/>
      <c r="C27" s="274">
        <v>0.25</v>
      </c>
      <c r="D27" s="275" t="s">
        <v>63</v>
      </c>
      <c r="E27" s="370">
        <f>GRANULOM!J37</f>
        <v>54.78741866878712</v>
      </c>
      <c r="F27" s="363"/>
      <c r="G27" s="224"/>
      <c r="H27" s="224"/>
      <c r="I27" s="224"/>
      <c r="J27" s="224"/>
      <c r="K27" s="224"/>
    </row>
    <row r="28" spans="1:11" ht="12.75" customHeight="1">
      <c r="A28" s="240"/>
      <c r="B28" s="241"/>
      <c r="C28" s="274">
        <v>0.15</v>
      </c>
      <c r="D28" s="275" t="s">
        <v>64</v>
      </c>
      <c r="E28" s="370">
        <f>GRANULOM!J38</f>
        <v>51.65628530137514</v>
      </c>
      <c r="F28" s="363"/>
      <c r="G28" s="224"/>
      <c r="H28" s="224"/>
      <c r="I28" s="224"/>
      <c r="J28" s="224"/>
      <c r="K28" s="224"/>
    </row>
    <row r="29" spans="1:11" ht="12.75" customHeight="1" thickBot="1">
      <c r="A29" s="240"/>
      <c r="B29" s="241"/>
      <c r="C29" s="276">
        <v>0.075</v>
      </c>
      <c r="D29" s="277" t="s">
        <v>65</v>
      </c>
      <c r="E29" s="372">
        <f>GRANULOM!J39</f>
        <v>48.10358646194236</v>
      </c>
      <c r="F29" s="362"/>
      <c r="G29" s="224"/>
      <c r="H29" s="224"/>
      <c r="I29" s="224"/>
      <c r="J29" s="224"/>
      <c r="K29" s="224"/>
    </row>
    <row r="30" spans="1:11" ht="12.75" customHeight="1">
      <c r="A30" s="245"/>
      <c r="B30" s="246" t="s">
        <v>103</v>
      </c>
      <c r="C30" s="247"/>
      <c r="D30" s="366">
        <f>GRANULOM!J18</f>
        <v>4.430360112225105E-05</v>
      </c>
      <c r="E30" s="248" t="s">
        <v>104</v>
      </c>
      <c r="F30" s="364" t="str">
        <f>GRANULOM!J21</f>
        <v>&gt; 99</v>
      </c>
      <c r="H30" s="236"/>
      <c r="J30" s="224"/>
      <c r="K30" s="224"/>
    </row>
    <row r="31" spans="1:11" ht="12.75" customHeight="1">
      <c r="A31" s="245"/>
      <c r="B31" s="248" t="s">
        <v>105</v>
      </c>
      <c r="C31" s="249"/>
      <c r="D31" s="364">
        <f>GRANULOM!J19</f>
        <v>0.0021932812561333845</v>
      </c>
      <c r="E31" s="240" t="s">
        <v>106</v>
      </c>
      <c r="F31" s="365">
        <f>GRANULOM!J22</f>
        <v>0.10156194579922181</v>
      </c>
      <c r="H31" s="236"/>
      <c r="J31" s="224"/>
      <c r="K31" s="224"/>
    </row>
    <row r="32" spans="1:11" ht="12.75" customHeight="1" thickBot="1">
      <c r="A32" s="250"/>
      <c r="B32" s="251" t="s">
        <v>107</v>
      </c>
      <c r="C32" s="252"/>
      <c r="D32" s="367">
        <f>GRANULOM!J20</f>
        <v>1.0691006980788764</v>
      </c>
      <c r="E32" s="253"/>
      <c r="F32" s="254"/>
      <c r="H32" s="236"/>
      <c r="I32" s="255"/>
      <c r="J32" s="224"/>
      <c r="K32" s="224"/>
    </row>
    <row r="33" spans="1:11" ht="12.75" customHeight="1" thickBot="1">
      <c r="A33" s="235"/>
      <c r="B33" s="235"/>
      <c r="C33" s="256"/>
      <c r="D33" s="255"/>
      <c r="E33" s="234"/>
      <c r="F33" s="234"/>
      <c r="G33" s="235"/>
      <c r="H33" s="235"/>
      <c r="I33" s="235"/>
      <c r="J33" s="235"/>
      <c r="K33" s="235"/>
    </row>
    <row r="34" spans="1:11" ht="12.75" customHeight="1" thickBot="1">
      <c r="A34" s="266" t="s">
        <v>223</v>
      </c>
      <c r="B34" s="259"/>
      <c r="C34" s="260"/>
      <c r="D34" s="261"/>
      <c r="E34" s="442">
        <f>+'W%, P.ESPEC, P.ESP.RELAT'!E38</f>
        <v>2.6393831553973883</v>
      </c>
      <c r="F34" s="359"/>
      <c r="G34" s="235"/>
      <c r="H34" s="235"/>
      <c r="I34" s="235"/>
      <c r="J34" s="235"/>
      <c r="K34" s="235"/>
    </row>
    <row r="35" spans="1:11" ht="12.75" customHeight="1" thickBot="1">
      <c r="A35" s="258" t="s">
        <v>108</v>
      </c>
      <c r="B35" s="259"/>
      <c r="C35" s="260"/>
      <c r="D35" s="261" t="s">
        <v>109</v>
      </c>
      <c r="E35" s="358">
        <f>+'W%, P.ESPEC, P.ESP.RELAT'!G28</f>
        <v>2.0940815099786074</v>
      </c>
      <c r="F35" s="359"/>
      <c r="G35" s="235"/>
      <c r="H35" s="235"/>
      <c r="I35" s="235"/>
      <c r="J35" s="235"/>
      <c r="K35" s="235"/>
    </row>
    <row r="36" spans="1:11" ht="12.75" customHeight="1" thickBot="1">
      <c r="A36" s="258" t="s">
        <v>110</v>
      </c>
      <c r="B36" s="259"/>
      <c r="C36" s="260"/>
      <c r="D36" s="261" t="s">
        <v>29</v>
      </c>
      <c r="E36" s="360">
        <f>GRANULOM!F12</f>
        <v>16.119830616507954</v>
      </c>
      <c r="F36" s="359"/>
      <c r="G36" s="235"/>
      <c r="H36" s="235"/>
      <c r="I36" s="235"/>
      <c r="J36" s="235"/>
      <c r="K36" s="235"/>
    </row>
    <row r="37" spans="1:11" ht="12.75" customHeight="1" thickBot="1">
      <c r="A37" s="258" t="s">
        <v>111</v>
      </c>
      <c r="B37" s="259"/>
      <c r="C37" s="260"/>
      <c r="D37" s="261" t="s">
        <v>29</v>
      </c>
      <c r="E37" s="360">
        <f>LIMITES!G16</f>
        <v>26.8</v>
      </c>
      <c r="F37" s="359"/>
      <c r="G37" s="224"/>
      <c r="H37" s="224"/>
      <c r="I37" s="224"/>
      <c r="J37" s="224"/>
      <c r="K37" s="224"/>
    </row>
    <row r="38" spans="1:11" ht="12.75" customHeight="1" thickBot="1">
      <c r="A38" s="251" t="s">
        <v>112</v>
      </c>
      <c r="B38" s="262"/>
      <c r="C38" s="263"/>
      <c r="D38" s="244" t="s">
        <v>29</v>
      </c>
      <c r="E38" s="361">
        <f>LIMITES!G43</f>
        <v>19.773186934292177</v>
      </c>
      <c r="F38" s="362"/>
      <c r="G38" s="224"/>
      <c r="H38" s="224"/>
      <c r="I38" s="224"/>
      <c r="J38" s="224"/>
      <c r="K38" s="224"/>
    </row>
    <row r="39" spans="1:11" ht="12.75" customHeight="1" thickBot="1">
      <c r="A39" s="248" t="s">
        <v>113</v>
      </c>
      <c r="B39" s="264"/>
      <c r="C39" s="265"/>
      <c r="D39" s="242" t="s">
        <v>29</v>
      </c>
      <c r="E39" s="361">
        <f>+E37-E38</f>
        <v>7.026813065707824</v>
      </c>
      <c r="F39" s="363"/>
      <c r="G39" s="224"/>
      <c r="H39" s="224"/>
      <c r="I39" s="224"/>
      <c r="J39" s="224"/>
      <c r="K39" s="224"/>
    </row>
    <row r="40" spans="1:11" ht="12.75" customHeight="1" thickBot="1">
      <c r="A40" s="266" t="s">
        <v>90</v>
      </c>
      <c r="B40" s="259"/>
      <c r="C40" s="259"/>
      <c r="D40" s="261" t="s">
        <v>29</v>
      </c>
      <c r="E40" s="217" t="str">
        <f>LIMITES!G56</f>
        <v>-</v>
      </c>
      <c r="F40" s="271"/>
      <c r="G40" s="224"/>
      <c r="H40" s="224"/>
      <c r="I40" s="224"/>
      <c r="J40" s="224"/>
      <c r="K40" s="224"/>
    </row>
    <row r="41" spans="1:11" ht="12.75" customHeight="1" thickBot="1">
      <c r="A41" s="291"/>
      <c r="B41" s="235"/>
      <c r="C41" s="235"/>
      <c r="D41" s="255"/>
      <c r="E41" s="215"/>
      <c r="F41" s="295"/>
      <c r="G41" s="224"/>
      <c r="H41" s="224"/>
      <c r="I41" s="224"/>
      <c r="J41" s="224"/>
      <c r="K41" s="224"/>
    </row>
    <row r="42" spans="1:11" ht="12.75" customHeight="1" thickBot="1">
      <c r="A42" s="292" t="s">
        <v>114</v>
      </c>
      <c r="B42" s="260"/>
      <c r="C42" s="260"/>
      <c r="D42" s="296"/>
      <c r="E42" s="297" t="s">
        <v>199</v>
      </c>
      <c r="F42" s="270"/>
      <c r="G42" s="224"/>
      <c r="H42" s="224"/>
      <c r="I42" s="224"/>
      <c r="J42" s="224"/>
      <c r="K42" s="224"/>
    </row>
    <row r="43" spans="1:11" ht="12.75" customHeight="1">
      <c r="A43" s="43"/>
      <c r="B43" s="43"/>
      <c r="C43" s="43"/>
      <c r="D43" s="43"/>
      <c r="E43" s="43"/>
      <c r="F43" s="43"/>
      <c r="G43" s="224"/>
      <c r="H43" s="224"/>
      <c r="I43" s="224"/>
      <c r="J43" s="224"/>
      <c r="K43" s="224"/>
    </row>
    <row r="44" spans="1:11" ht="12.75" customHeight="1">
      <c r="A44" s="214"/>
      <c r="B44" s="214"/>
      <c r="C44" s="214"/>
      <c r="D44" s="268"/>
      <c r="E44" s="269"/>
      <c r="F44" s="214"/>
      <c r="G44" s="214"/>
      <c r="H44" s="214"/>
      <c r="I44" s="214"/>
      <c r="J44" s="214"/>
      <c r="K44" s="214"/>
    </row>
    <row r="45" spans="7:11" ht="12.75" customHeight="1">
      <c r="G45" s="267"/>
      <c r="H45" s="267"/>
      <c r="I45" s="267"/>
      <c r="J45" s="267"/>
      <c r="K45" s="267"/>
    </row>
    <row r="46" spans="7:11" ht="12.75" customHeight="1">
      <c r="G46" s="267"/>
      <c r="H46" s="267"/>
      <c r="I46" s="267"/>
      <c r="J46" s="267"/>
      <c r="K46" s="267"/>
    </row>
    <row r="47" spans="7:11" ht="12.75" customHeight="1">
      <c r="G47" s="267"/>
      <c r="H47" s="267"/>
      <c r="I47" s="267"/>
      <c r="J47" s="267"/>
      <c r="K47" s="267"/>
    </row>
    <row r="48" spans="7:11" ht="12.75" customHeight="1">
      <c r="G48" s="267"/>
      <c r="H48" s="267"/>
      <c r="I48" s="267"/>
      <c r="J48" s="267"/>
      <c r="K48" s="267"/>
    </row>
    <row r="49" spans="7:11" ht="12.75" customHeight="1">
      <c r="G49" s="267"/>
      <c r="H49" s="267"/>
      <c r="I49" s="267"/>
      <c r="J49" s="267"/>
      <c r="K49" s="267"/>
    </row>
    <row r="50" spans="8:11" ht="12.75" customHeight="1">
      <c r="H50" s="267"/>
      <c r="I50" s="267"/>
      <c r="J50" s="267"/>
      <c r="K50" s="267"/>
    </row>
    <row r="51" spans="8:11" ht="12.75" customHeight="1">
      <c r="H51" s="267"/>
      <c r="I51" s="267"/>
      <c r="J51" s="267"/>
      <c r="K51" s="267"/>
    </row>
    <row r="52" spans="7:11" ht="12.75" customHeight="1">
      <c r="G52" s="267"/>
      <c r="H52" s="267"/>
      <c r="I52" s="267"/>
      <c r="J52" s="267"/>
      <c r="K52" s="267"/>
    </row>
    <row r="53" spans="7:11" ht="12.75" customHeight="1">
      <c r="G53" s="267"/>
      <c r="H53" s="267"/>
      <c r="I53" s="267"/>
      <c r="J53" s="267"/>
      <c r="K53" s="267"/>
    </row>
    <row r="54" spans="7:11" ht="12.75" customHeight="1">
      <c r="G54" s="267"/>
      <c r="H54" s="267"/>
      <c r="I54" s="267"/>
      <c r="J54" s="267"/>
      <c r="K54" s="267"/>
    </row>
    <row r="55" spans="7:11" ht="12.75" customHeight="1">
      <c r="G55" s="267"/>
      <c r="H55" s="267"/>
      <c r="I55" s="267"/>
      <c r="J55" s="267"/>
      <c r="K55" s="267"/>
    </row>
    <row r="56" spans="1:11" ht="12.75" customHeight="1">
      <c r="A56" s="267"/>
      <c r="D56" s="267"/>
      <c r="E56" s="267"/>
      <c r="F56" s="267"/>
      <c r="G56" s="267"/>
      <c r="H56" s="267"/>
      <c r="I56" s="267"/>
      <c r="J56" s="267"/>
      <c r="K56" s="267"/>
    </row>
    <row r="57" spans="1:11" ht="12.75" customHeight="1">
      <c r="A57" s="267"/>
      <c r="D57" s="267"/>
      <c r="E57" s="267"/>
      <c r="F57" s="267"/>
      <c r="G57" s="267"/>
      <c r="H57" s="267"/>
      <c r="I57" s="267"/>
      <c r="J57" s="267"/>
      <c r="K57" s="267"/>
    </row>
    <row r="58" spans="1:11" ht="12.75" customHeight="1">
      <c r="A58" s="267"/>
      <c r="D58" s="267"/>
      <c r="E58" s="267"/>
      <c r="F58" s="267"/>
      <c r="G58" s="267"/>
      <c r="H58" s="267"/>
      <c r="I58" s="267"/>
      <c r="J58" s="267"/>
      <c r="K58" s="267"/>
    </row>
    <row r="59" spans="1:11" ht="12.75" customHeight="1">
      <c r="A59" s="267"/>
      <c r="D59" s="267"/>
      <c r="E59" s="267"/>
      <c r="F59" s="267"/>
      <c r="G59" s="267"/>
      <c r="H59" s="267"/>
      <c r="I59" s="267"/>
      <c r="J59" s="267"/>
      <c r="K59" s="267"/>
    </row>
    <row r="60" spans="1:11" ht="12.75" customHeight="1">
      <c r="A60" s="267"/>
      <c r="D60" s="267"/>
      <c r="E60" s="267"/>
      <c r="F60" s="267"/>
      <c r="G60" s="267"/>
      <c r="H60" s="267"/>
      <c r="I60" s="267"/>
      <c r="J60" s="267"/>
      <c r="K60" s="267"/>
    </row>
    <row r="61" spans="1:11" ht="12.75" customHeight="1">
      <c r="A61" s="267"/>
      <c r="D61" s="267"/>
      <c r="E61" s="267"/>
      <c r="F61" s="267"/>
      <c r="G61" s="267"/>
      <c r="H61" s="267"/>
      <c r="I61" s="267"/>
      <c r="J61" s="267"/>
      <c r="K61" s="267"/>
    </row>
    <row r="62" spans="1:11" ht="12.75" customHeight="1">
      <c r="A62" s="267"/>
      <c r="D62" s="267"/>
      <c r="E62" s="267"/>
      <c r="F62" s="267"/>
      <c r="G62" s="267"/>
      <c r="H62" s="267"/>
      <c r="I62" s="267"/>
      <c r="J62" s="267"/>
      <c r="K62" s="267"/>
    </row>
    <row r="63" spans="1:11" ht="12.75" customHeight="1">
      <c r="A63" s="267"/>
      <c r="D63" s="267"/>
      <c r="E63" s="267"/>
      <c r="F63" s="267"/>
      <c r="G63" s="267"/>
      <c r="H63" s="267"/>
      <c r="I63" s="267"/>
      <c r="J63" s="267"/>
      <c r="K63" s="267"/>
    </row>
    <row r="64" spans="1:11" ht="7.5" customHeight="1">
      <c r="A64" s="267"/>
      <c r="D64" s="267"/>
      <c r="E64" s="267"/>
      <c r="F64" s="267"/>
      <c r="G64" s="267"/>
      <c r="H64" s="267"/>
      <c r="I64" s="267"/>
      <c r="J64" s="267"/>
      <c r="K64" s="267"/>
    </row>
    <row r="65" spans="1:11" s="306" customFormat="1" ht="12.75" customHeight="1">
      <c r="A65" s="304" t="s">
        <v>115</v>
      </c>
      <c r="B65" s="243"/>
      <c r="C65" s="305" t="str">
        <f>DATOS!C15</f>
        <v>PRESENCIA DE NIVEL FREATICO - FLUJO SUBTERREANEO</v>
      </c>
      <c r="D65" s="43"/>
      <c r="E65" s="214"/>
      <c r="F65" s="214"/>
      <c r="G65" s="214"/>
      <c r="H65" s="214"/>
      <c r="I65" s="214"/>
      <c r="J65" s="214"/>
      <c r="K65" s="214"/>
    </row>
    <row r="66" spans="1:11" s="306" customFormat="1" ht="12.75" customHeight="1">
      <c r="A66" s="214"/>
      <c r="B66" s="243"/>
      <c r="C66" s="305" t="str">
        <f>DATOS!C16</f>
        <v>PRESENCIA DE ROCA ANGULOSA</v>
      </c>
      <c r="D66" s="43"/>
      <c r="E66" s="214"/>
      <c r="F66" s="214"/>
      <c r="G66" s="214"/>
      <c r="H66" s="214"/>
      <c r="I66" s="214"/>
      <c r="J66" s="214"/>
      <c r="K66" s="214"/>
    </row>
  </sheetData>
  <sheetProtection/>
  <printOptions horizontalCentered="1" verticalCentered="1"/>
  <pageMargins left="0.5905511811023623" right="0.3937007874015748" top="0.7874015748031497" bottom="0.7874015748031497" header="0" footer="0"/>
  <pageSetup blackAndWhite="1" firstPageNumber="1" useFirstPageNumber="1" horizontalDpi="180" verticalDpi="180" orientation="portrait" paperSize="9" scale="85" r:id="rId2"/>
  <ignoredErrors>
    <ignoredError sqref="E34:E35" unlockedFormula="1"/>
  </ignoredError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29"/>
  <sheetViews>
    <sheetView zoomScalePageLayoutView="0" workbookViewId="0" topLeftCell="H7">
      <selection activeCell="L16" sqref="L16"/>
    </sheetView>
  </sheetViews>
  <sheetFormatPr defaultColWidth="11.421875" defaultRowHeight="12.75"/>
  <cols>
    <col min="1" max="1" width="2.7109375" style="0" customWidth="1"/>
    <col min="2" max="4" width="9.7109375" style="0" customWidth="1"/>
    <col min="5" max="5" width="7.7109375" style="0" customWidth="1"/>
    <col min="6" max="6" width="35.7109375" style="0" customWidth="1"/>
    <col min="7" max="8" width="15.7109375" style="0" customWidth="1"/>
  </cols>
  <sheetData>
    <row r="1" spans="1:10" ht="12.75">
      <c r="A1" s="379"/>
      <c r="B1" s="476" t="s">
        <v>148</v>
      </c>
      <c r="C1" s="476"/>
      <c r="D1" s="476"/>
      <c r="E1" s="476"/>
      <c r="F1" s="476"/>
      <c r="G1" s="476"/>
      <c r="H1" s="476"/>
      <c r="I1" s="379"/>
      <c r="J1" s="381"/>
    </row>
    <row r="2" spans="1:10" ht="12.75">
      <c r="A2" s="379"/>
      <c r="B2" s="380"/>
      <c r="C2" s="380"/>
      <c r="D2" s="380"/>
      <c r="E2" s="380"/>
      <c r="F2" s="380"/>
      <c r="G2" s="380"/>
      <c r="H2" s="380"/>
      <c r="I2" s="379"/>
      <c r="J2" s="381"/>
    </row>
    <row r="3" spans="1:12" ht="12.75">
      <c r="A3" s="379"/>
      <c r="B3" s="382" t="s">
        <v>149</v>
      </c>
      <c r="C3" s="383">
        <f>ROUND(RESUMEN!E29,2)</f>
        <v>48.1</v>
      </c>
      <c r="D3" s="382" t="s">
        <v>150</v>
      </c>
      <c r="E3" s="384" t="str">
        <f>+RESUMEN!F30</f>
        <v>&gt; 99</v>
      </c>
      <c r="F3" s="379"/>
      <c r="G3" s="379"/>
      <c r="H3" s="380"/>
      <c r="I3" s="379"/>
      <c r="J3" s="381"/>
      <c r="K3" s="385" t="s">
        <v>151</v>
      </c>
      <c r="L3" s="385">
        <f>+IF(N_10="NP",0,N_10)</f>
        <v>26.8</v>
      </c>
    </row>
    <row r="4" spans="1:12" ht="15.75">
      <c r="A4" s="379"/>
      <c r="B4" s="382" t="s">
        <v>152</v>
      </c>
      <c r="C4" s="383">
        <f>RESUMEN!E23</f>
        <v>71.83273695702935</v>
      </c>
      <c r="D4" s="382" t="s">
        <v>153</v>
      </c>
      <c r="E4" s="383">
        <f>+RESUMEN!F31</f>
        <v>0.10156194579922181</v>
      </c>
      <c r="F4" s="386" t="s">
        <v>154</v>
      </c>
      <c r="G4" s="387" t="str">
        <f>+Q9</f>
        <v>GC</v>
      </c>
      <c r="H4" s="388"/>
      <c r="I4" s="379"/>
      <c r="J4" s="381"/>
      <c r="K4" s="385" t="s">
        <v>155</v>
      </c>
      <c r="L4" s="385">
        <f>+IF(C6="NP",0,C6)</f>
        <v>7.03</v>
      </c>
    </row>
    <row r="5" spans="1:12" ht="12.75">
      <c r="A5" s="379"/>
      <c r="B5" s="382" t="s">
        <v>156</v>
      </c>
      <c r="C5" s="383">
        <f>IF(RESUMEN!E37="NP","NP",ROUND(RESUMEN!E37,2))</f>
        <v>26.8</v>
      </c>
      <c r="D5" s="380"/>
      <c r="E5" s="380"/>
      <c r="F5" s="382"/>
      <c r="G5" s="380"/>
      <c r="H5" s="380"/>
      <c r="I5" s="379"/>
      <c r="J5" s="381"/>
      <c r="K5" s="389" t="s">
        <v>157</v>
      </c>
      <c r="L5" s="390" t="str">
        <f>IF(OR(E3="----",E3=""),0,E3)</f>
        <v>&gt; 99</v>
      </c>
    </row>
    <row r="6" spans="1:12" ht="12.75">
      <c r="A6" s="379"/>
      <c r="B6" s="382" t="s">
        <v>158</v>
      </c>
      <c r="C6" s="383">
        <f>IF(RESUMEN!E39="NP","NP",ROUND(RESUMEN!E39,2))</f>
        <v>7.03</v>
      </c>
      <c r="D6" s="380"/>
      <c r="E6" s="380"/>
      <c r="F6" s="382"/>
      <c r="G6" s="380"/>
      <c r="H6" s="380"/>
      <c r="I6" s="379"/>
      <c r="J6" s="381"/>
      <c r="K6" s="391" t="s">
        <v>159</v>
      </c>
      <c r="L6" s="390">
        <f>IF(OR(E4="----",E4=""),0,E4)</f>
        <v>0.10156194579922181</v>
      </c>
    </row>
    <row r="7" spans="1:10" ht="12.75">
      <c r="A7" s="379"/>
      <c r="B7" s="379"/>
      <c r="C7" s="380"/>
      <c r="D7" s="379"/>
      <c r="E7" s="379"/>
      <c r="F7" s="379"/>
      <c r="G7" s="379"/>
      <c r="H7" s="379"/>
      <c r="I7" s="379"/>
      <c r="J7" s="381"/>
    </row>
    <row r="8" spans="1:17" ht="45">
      <c r="A8" s="379"/>
      <c r="B8" s="477" t="s">
        <v>160</v>
      </c>
      <c r="C8" s="477"/>
      <c r="D8" s="477"/>
      <c r="E8" s="392" t="s">
        <v>161</v>
      </c>
      <c r="F8" s="393" t="s">
        <v>162</v>
      </c>
      <c r="G8" s="478" t="s">
        <v>163</v>
      </c>
      <c r="H8" s="478"/>
      <c r="I8" s="379"/>
      <c r="J8" s="381"/>
      <c r="L8" s="394" t="s">
        <v>164</v>
      </c>
      <c r="M8" s="482" t="s">
        <v>165</v>
      </c>
      <c r="N8" s="482"/>
      <c r="O8" s="395" t="s">
        <v>166</v>
      </c>
      <c r="P8" s="394" t="s">
        <v>167</v>
      </c>
      <c r="Q8" s="396" t="s">
        <v>168</v>
      </c>
    </row>
    <row r="9" spans="1:17" ht="39.75" customHeight="1">
      <c r="A9" s="379"/>
      <c r="B9" s="483" t="s">
        <v>169</v>
      </c>
      <c r="C9" s="481" t="s">
        <v>170</v>
      </c>
      <c r="D9" s="486" t="s">
        <v>171</v>
      </c>
      <c r="E9" s="397" t="s">
        <v>172</v>
      </c>
      <c r="F9" s="398" t="s">
        <v>173</v>
      </c>
      <c r="G9" s="487" t="s">
        <v>174</v>
      </c>
      <c r="H9" s="488"/>
      <c r="I9" s="379"/>
      <c r="J9" s="381"/>
      <c r="L9">
        <f>IF(AND(N_200&lt;50,(100-N_40)&gt;=0.5*(100-N_200),N_200&lt;5,CU&gt;=4,CC&gt;=1,CC&lt;=3),"GW","")</f>
      </c>
      <c r="M9">
        <f>IF(AND(N_200&lt;50,(100-N_40)&gt;=0.5*(100-N_200),N_200&gt;=5,CU&gt;=4,CC&gt;=1,CC&lt;=3,N_200&lt;12,IP&gt;=7,IP&gt;=0.73*(Ll-20)),"GW-GC","")</f>
      </c>
      <c r="N9">
        <f>IF(AND(N_200&lt;50,(100-N_40)&gt;=0.5*(100-N_200),N_200&gt;=5,CU&gt;=4,CC&gt;=1,CC&lt;=3,N_200&lt;12,OR(IP&lt;4,IP&lt;0.73*(Ll-20))),"GW-GM","")</f>
      </c>
      <c r="O9">
        <f>IF(AND(N_200&lt;50,(100-N_40)&gt;=0.5*(100-N_200),N_200&gt;=5,CU&gt;=4,CC&gt;=1,CC&lt;=3,N_200&lt;12,IP&gt;=4,IP&lt;7,IP&lt;0.9*(Ll-8),IP&gt;=0.73*(Ll-20)),"GW-GC-GM","")</f>
      </c>
      <c r="P9">
        <f>+L9&amp;M9&amp;N9&amp;O9</f>
      </c>
      <c r="Q9" t="str">
        <f>+P9&amp;P10&amp;P11&amp;P12&amp;P13&amp;P14&amp;P15&amp;P16&amp;P17&amp;P18&amp;P19&amp;P20&amp;P21&amp;P22&amp;P23&amp;P24</f>
        <v>GC</v>
      </c>
    </row>
    <row r="10" spans="1:16" ht="39.75" customHeight="1">
      <c r="A10" s="379"/>
      <c r="B10" s="483"/>
      <c r="C10" s="481"/>
      <c r="D10" s="486"/>
      <c r="E10" s="399" t="s">
        <v>175</v>
      </c>
      <c r="F10" s="400" t="s">
        <v>176</v>
      </c>
      <c r="G10" s="491" t="s">
        <v>177</v>
      </c>
      <c r="H10" s="492"/>
      <c r="I10" s="379"/>
      <c r="J10" s="381"/>
      <c r="L10">
        <f>IF(AND(N_200&lt;50,(100-N_40)&gt;=0.5*(100-N_200),N_200&lt;5,OR(CU&lt;4,CC&lt;1,CC&gt;3)),"GP","")</f>
      </c>
      <c r="M10">
        <f>IF(AND(N_200&lt;50,(100-N_40)&gt;=0.5*(100-N_200),N_200&gt;=5,OR(CU&lt;4,CC&lt;1,CC&gt;3),N_200&lt;12,IP&gt;=7,IP&gt;=0.73*(Ll-20)),"GP-GC","")</f>
      </c>
      <c r="N10">
        <f>IF(AND(N_200&lt;50,(100-N_40)&gt;=0.5*(100-N_200),N_200&gt;=5,OR(CU&lt;4,CC&lt;1,CC&gt;3),N_200&lt;12,OR(IP&lt;4,IP&lt;0.73*(Ll-20))),"GP-GM","")</f>
      </c>
      <c r="O10">
        <f>IF(AND(N_200&lt;50,(100-N_40)&gt;=0.5*(100-N_200),N_200&gt;=5,OR(CU&lt;4,CC&lt;1,CC&gt;3),N_200&lt;12,IP&gt;=4,IP&lt;7,IP&lt;0.9*(Ll-8),IP&gt;=0.73*(Ll-20)),"GP-GC-GM","")</f>
      </c>
      <c r="P10">
        <f aca="true" t="shared" si="0" ref="P10:P24">+L10&amp;M10&amp;N10&amp;O10</f>
      </c>
    </row>
    <row r="11" spans="1:16" ht="39.75" customHeight="1">
      <c r="A11" s="379"/>
      <c r="B11" s="483"/>
      <c r="C11" s="481"/>
      <c r="D11" s="486" t="s">
        <v>178</v>
      </c>
      <c r="E11" s="399" t="s">
        <v>179</v>
      </c>
      <c r="F11" s="401" t="s">
        <v>180</v>
      </c>
      <c r="G11" s="402" t="s">
        <v>181</v>
      </c>
      <c r="H11" s="479" t="s">
        <v>182</v>
      </c>
      <c r="I11" s="379"/>
      <c r="J11" s="381"/>
      <c r="L11">
        <f>IF(AND(N_200&lt;50,(100-N_40)&gt;=0.5*(100-N_200),N_200&gt;=12,OR(IP&lt;4,IP&lt;0.73*(Ll-20))),"GM","")</f>
      </c>
      <c r="M11">
        <f>IF(AND(N_200&lt;50,(100-N_40)&gt;=0.5*(100-N_200),N_200&gt;=12,IP&gt;=4,IP&lt;7,IP&gt;=0.73*(Ll-20)),"GC-GM","")</f>
      </c>
      <c r="P11">
        <f t="shared" si="0"/>
      </c>
    </row>
    <row r="12" spans="1:16" ht="39.75" customHeight="1">
      <c r="A12" s="379"/>
      <c r="B12" s="483"/>
      <c r="C12" s="485"/>
      <c r="D12" s="486"/>
      <c r="E12" s="403" t="s">
        <v>183</v>
      </c>
      <c r="F12" s="400" t="s">
        <v>184</v>
      </c>
      <c r="G12" s="402" t="s">
        <v>185</v>
      </c>
      <c r="H12" s="480"/>
      <c r="I12" s="379"/>
      <c r="J12" s="381"/>
      <c r="L12" t="str">
        <f>IF(AND(N_200&lt;50,(100-N_40)&gt;=0.5*(100-N_200),N_200&gt;=12,IP&gt;=7,IP&gt;=0.73*(Ll-20)),"GC","")</f>
        <v>GC</v>
      </c>
      <c r="P12" t="str">
        <f t="shared" si="0"/>
        <v>GC</v>
      </c>
    </row>
    <row r="13" spans="1:16" ht="39.75" customHeight="1">
      <c r="A13" s="379"/>
      <c r="B13" s="483"/>
      <c r="C13" s="481" t="s">
        <v>186</v>
      </c>
      <c r="D13" s="486" t="s">
        <v>187</v>
      </c>
      <c r="E13" s="404" t="s">
        <v>188</v>
      </c>
      <c r="F13" s="405" t="s">
        <v>189</v>
      </c>
      <c r="G13" s="489" t="s">
        <v>190</v>
      </c>
      <c r="H13" s="490"/>
      <c r="I13" s="379"/>
      <c r="J13" s="381"/>
      <c r="L13">
        <f>IF(AND(N_200&lt;50,(100-N_40)&lt;0.5*(100-N_200),N_200&lt;5,CU&gt;=6,CC&gt;=1,CC&lt;=3),"SW","")</f>
      </c>
      <c r="M13">
        <f>IF(AND(N_200&lt;50,(100-N_40)&lt;0.5*(100-N_200),N_200&gt;=5,CU&gt;=6,CC&gt;=1,CC&lt;=3,N_200&lt;12,IP&gt;=7,IP&gt;=0.73*(Ll-20)),"SW-SC","")</f>
      </c>
      <c r="N13">
        <f>IF(AND(N_200&lt;50,(100-N_40)&lt;0.5*(100-N_200),N_200&gt;=5,CU&gt;=6,CC&gt;=1,CC&lt;=3,N_200&lt;12,OR(IP&lt;4,IP&lt;0.73*(Ll-20))),"SW-SM","")</f>
      </c>
      <c r="O13">
        <f>IF(AND(N_200&lt;50,(100-N_40)&lt;0.5*(100-N_200),N_200&gt;=5,CU&gt;=6,CC&gt;=1,CC&lt;=3,N_200&lt;12,IP&gt;=4,IP&lt;7,IP&lt;0.9*(Ll-8),IP&gt;=0.73*(Ll-20)),"SW-SC-SM","")</f>
      </c>
      <c r="P13">
        <f t="shared" si="0"/>
      </c>
    </row>
    <row r="14" spans="1:16" ht="39.75" customHeight="1">
      <c r="A14" s="379"/>
      <c r="B14" s="483"/>
      <c r="C14" s="481"/>
      <c r="D14" s="486"/>
      <c r="E14" s="404" t="s">
        <v>191</v>
      </c>
      <c r="F14" s="405" t="s">
        <v>192</v>
      </c>
      <c r="G14" s="489" t="s">
        <v>193</v>
      </c>
      <c r="H14" s="490"/>
      <c r="I14" s="379"/>
      <c r="J14" s="381"/>
      <c r="L14">
        <f>IF(AND(N_200&lt;50,(100-N_40)&lt;0.5*(100-N_200),N_200&lt;5,OR(CU&lt;6,CC&lt;1,CC&gt;3)),"SP","")</f>
      </c>
      <c r="M14">
        <f>IF(AND(N_200&lt;50,(100-N_40)&lt;0.5*(100-N_200),N_200&gt;=5,OR(CU&lt;6,CC&lt;1,CC&gt;3),N_200&lt;12,IP&gt;=7,IP&gt;=0.73*(Ll-20)),"SP-SC","")</f>
      </c>
      <c r="N14">
        <f>IF(AND(N_200&lt;50,(100-N_40)&lt;0.5*(100-N_200),N_200&gt;=5,OR(CU&lt;6,CC&lt;1,CC&gt;3),N_200&lt;12,OR(IP&lt;4,IP&lt;0.73*(Ll-20))),"SP-SM","")</f>
      </c>
      <c r="O14">
        <f>IF(AND(N_200&lt;50,(100-N_40)&lt;0.5*(100-N_200),N_200&gt;=5,OR(CU&lt;6,CC&lt;1,CC&gt;3),N_200&lt;12,IP&gt;=4,IP&lt;7,IP&lt;0.9*(Ll-8),IP&gt;=0.73*(Ll-20)),"SP-SC-SM","")</f>
      </c>
      <c r="P14">
        <f t="shared" si="0"/>
      </c>
    </row>
    <row r="15" spans="1:16" ht="39.75" customHeight="1">
      <c r="A15" s="379"/>
      <c r="B15" s="483"/>
      <c r="C15" s="481"/>
      <c r="D15" s="486" t="s">
        <v>194</v>
      </c>
      <c r="E15" s="404" t="s">
        <v>195</v>
      </c>
      <c r="F15" s="406" t="s">
        <v>196</v>
      </c>
      <c r="G15" s="407" t="s">
        <v>197</v>
      </c>
      <c r="H15" s="493" t="s">
        <v>198</v>
      </c>
      <c r="I15" s="379"/>
      <c r="J15" s="381"/>
      <c r="L15">
        <f>IF(AND(N_200&lt;50,(100-N_40)&lt;0.5*(100-N_200),N_200&gt;=12,OR(IP&lt;4,IP&lt;0.73*(Ll-20))),"SM","")</f>
      </c>
      <c r="M15">
        <f>IF(AND(N_200&lt;50,(100-N_40)&lt;0.5*(100-N_200),N_200&gt;=12,IP&gt;=4,IP&lt;7,IP&gt;=0.73*(Ll-20)),"SC-SM","")</f>
      </c>
      <c r="P15">
        <f t="shared" si="0"/>
      </c>
    </row>
    <row r="16" spans="1:16" ht="39.75" customHeight="1">
      <c r="A16" s="379"/>
      <c r="B16" s="484"/>
      <c r="C16" s="481"/>
      <c r="D16" s="486"/>
      <c r="E16" s="408" t="s">
        <v>199</v>
      </c>
      <c r="F16" s="406" t="s">
        <v>200</v>
      </c>
      <c r="G16" s="405" t="s">
        <v>201</v>
      </c>
      <c r="H16" s="494"/>
      <c r="I16" s="379"/>
      <c r="J16" s="381"/>
      <c r="L16">
        <f>IF(AND(N_200&lt;50,(100-N_40)&lt;0.5*(100-N_200),N_200&gt;=12,IP&gt;=7,IP&gt;=0.73*(Ll-20)),"SC","")</f>
      </c>
      <c r="P16">
        <f t="shared" si="0"/>
      </c>
    </row>
    <row r="17" spans="1:16" ht="54.75" customHeight="1">
      <c r="A17" s="379"/>
      <c r="B17" s="461" t="s">
        <v>202</v>
      </c>
      <c r="C17" s="464" t="s">
        <v>203</v>
      </c>
      <c r="D17" s="465"/>
      <c r="E17" s="409" t="s">
        <v>204</v>
      </c>
      <c r="F17" s="410" t="s">
        <v>205</v>
      </c>
      <c r="G17" s="470" t="s">
        <v>206</v>
      </c>
      <c r="H17" s="471"/>
      <c r="I17" s="379"/>
      <c r="J17" s="381"/>
      <c r="L17">
        <f>IF(AND(N_200&gt;=50,Ll&lt;50,OR(IP&lt;4,AND(IP&lt;0.73*(Ll-20),IP&lt;10))),"ML","")</f>
      </c>
      <c r="P17">
        <f t="shared" si="0"/>
      </c>
    </row>
    <row r="18" spans="1:16" ht="54.75" customHeight="1">
      <c r="A18" s="379"/>
      <c r="B18" s="462"/>
      <c r="C18" s="466"/>
      <c r="D18" s="467"/>
      <c r="E18" s="409" t="s">
        <v>207</v>
      </c>
      <c r="F18" s="410" t="s">
        <v>208</v>
      </c>
      <c r="G18" s="472"/>
      <c r="H18" s="473"/>
      <c r="I18" s="379"/>
      <c r="J18" s="381"/>
      <c r="L18">
        <f>IF(AND(N_200&gt;=50,Ll&lt;50,IP&gt;=7,IP&gt;=0.73*(Ll-20)),"CL","")</f>
      </c>
      <c r="P18">
        <f t="shared" si="0"/>
      </c>
    </row>
    <row r="19" spans="1:16" ht="39.75" customHeight="1">
      <c r="A19" s="379"/>
      <c r="B19" s="462"/>
      <c r="C19" s="468"/>
      <c r="D19" s="469"/>
      <c r="E19" s="409" t="s">
        <v>209</v>
      </c>
      <c r="F19" s="411" t="s">
        <v>210</v>
      </c>
      <c r="G19" s="412"/>
      <c r="H19" s="412"/>
      <c r="I19" s="379"/>
      <c r="J19" s="381"/>
      <c r="L19">
        <f>IF(AND(N_200&gt;=50,Ll&lt;50,IP&gt;=10,IP&lt;0.73*(Ll-20)),"OL","")</f>
      </c>
      <c r="P19">
        <f t="shared" si="0"/>
      </c>
    </row>
    <row r="20" spans="1:16" ht="39.75" customHeight="1">
      <c r="A20" s="379"/>
      <c r="B20" s="462"/>
      <c r="C20" s="466" t="s">
        <v>211</v>
      </c>
      <c r="D20" s="474"/>
      <c r="E20" s="413" t="s">
        <v>212</v>
      </c>
      <c r="F20" s="414" t="s">
        <v>213</v>
      </c>
      <c r="G20" s="379"/>
      <c r="H20" s="379"/>
      <c r="I20" s="379"/>
      <c r="J20" s="381"/>
      <c r="L20">
        <f>IF(AND(N_200&gt;=50,Ll&gt;=50,IP&gt;0,IP&lt;=16),"MH","")</f>
      </c>
      <c r="P20">
        <f t="shared" si="0"/>
      </c>
    </row>
    <row r="21" spans="1:16" ht="39.75" customHeight="1">
      <c r="A21" s="379"/>
      <c r="B21" s="462"/>
      <c r="C21" s="466"/>
      <c r="D21" s="474"/>
      <c r="E21" s="413" t="s">
        <v>214</v>
      </c>
      <c r="F21" s="414" t="s">
        <v>215</v>
      </c>
      <c r="G21" s="379"/>
      <c r="H21" s="379"/>
      <c r="I21" s="379"/>
      <c r="J21" s="381"/>
      <c r="L21">
        <f>IF(AND(N_200&gt;=50,Ll&gt;=50,IP&gt;=0.73*(Ll-20)),"CH","")</f>
      </c>
      <c r="P21">
        <f t="shared" si="0"/>
      </c>
    </row>
    <row r="22" spans="1:16" ht="39.75" customHeight="1">
      <c r="A22" s="379"/>
      <c r="B22" s="462"/>
      <c r="C22" s="468"/>
      <c r="D22" s="475"/>
      <c r="E22" s="415" t="s">
        <v>216</v>
      </c>
      <c r="F22" s="414" t="s">
        <v>217</v>
      </c>
      <c r="G22" s="379"/>
      <c r="H22" s="379"/>
      <c r="I22" s="379"/>
      <c r="J22" s="381"/>
      <c r="L22">
        <f>IF(AND(N_200&gt;=50,Ll&gt;=50,IP&gt;16,IP&lt;0.73*(Ll-20)),"OH","")</f>
      </c>
      <c r="P22">
        <f t="shared" si="0"/>
      </c>
    </row>
    <row r="23" spans="1:16" ht="39.75" customHeight="1">
      <c r="A23" s="379"/>
      <c r="B23" s="462"/>
      <c r="C23" s="464" t="s">
        <v>218</v>
      </c>
      <c r="D23" s="465"/>
      <c r="E23" s="416" t="s">
        <v>219</v>
      </c>
      <c r="F23" s="417" t="s">
        <v>220</v>
      </c>
      <c r="G23" s="379"/>
      <c r="H23" s="379"/>
      <c r="I23" s="379"/>
      <c r="J23" s="381"/>
      <c r="L23">
        <f>IF(AND(N_200&gt;=50,IP&gt;=0.73*(Ll-20),IP&gt;=4,IP&lt;7,IP&lt;0.9*(Ll-8)),"CL-ML","")</f>
      </c>
      <c r="P23">
        <f t="shared" si="0"/>
      </c>
    </row>
    <row r="24" spans="1:16" ht="12.75">
      <c r="A24" s="379"/>
      <c r="B24" s="463"/>
      <c r="C24" s="418"/>
      <c r="D24" s="419"/>
      <c r="E24" s="420"/>
      <c r="F24" s="421"/>
      <c r="G24" s="379"/>
      <c r="H24" s="379"/>
      <c r="I24" s="379"/>
      <c r="J24" s="381"/>
      <c r="P24">
        <f t="shared" si="0"/>
      </c>
    </row>
    <row r="25" spans="1:10" ht="12.75">
      <c r="A25" s="379"/>
      <c r="B25" s="422"/>
      <c r="C25" s="422"/>
      <c r="D25" s="422"/>
      <c r="E25" s="423"/>
      <c r="F25" s="424"/>
      <c r="G25" s="379"/>
      <c r="H25" s="379"/>
      <c r="I25" s="379"/>
      <c r="J25" s="381"/>
    </row>
    <row r="26" spans="1:10" ht="12.75">
      <c r="A26" s="379"/>
      <c r="B26" s="422"/>
      <c r="C26" s="422"/>
      <c r="D26" s="422"/>
      <c r="E26" s="425"/>
      <c r="F26" s="424"/>
      <c r="G26" s="379"/>
      <c r="H26" s="379"/>
      <c r="I26" s="379"/>
      <c r="J26" s="381"/>
    </row>
    <row r="27" spans="1:10" ht="12.75">
      <c r="A27" s="379"/>
      <c r="B27" s="379"/>
      <c r="C27" s="379"/>
      <c r="D27" s="379"/>
      <c r="E27" s="425"/>
      <c r="F27" s="424"/>
      <c r="G27" s="379"/>
      <c r="H27" s="379"/>
      <c r="I27" s="379"/>
      <c r="J27" s="381"/>
    </row>
    <row r="28" spans="1:10" ht="12.75">
      <c r="A28" s="379"/>
      <c r="B28" s="379"/>
      <c r="C28" s="379"/>
      <c r="D28" s="379"/>
      <c r="E28" s="425"/>
      <c r="F28" s="424"/>
      <c r="G28" s="379"/>
      <c r="H28" s="379"/>
      <c r="I28" s="379"/>
      <c r="J28" s="381"/>
    </row>
    <row r="29" spans="1:10" ht="12.75">
      <c r="A29" s="379"/>
      <c r="B29" s="379"/>
      <c r="C29" s="379"/>
      <c r="D29" s="379"/>
      <c r="E29" s="425"/>
      <c r="F29" s="424"/>
      <c r="G29" s="379"/>
      <c r="H29" s="379"/>
      <c r="I29" s="379"/>
      <c r="J29" s="381"/>
    </row>
  </sheetData>
  <sheetProtection/>
  <mergeCells count="22">
    <mergeCell ref="H15:H16"/>
    <mergeCell ref="G13:H13"/>
    <mergeCell ref="M8:N8"/>
    <mergeCell ref="B9:B16"/>
    <mergeCell ref="C9:C12"/>
    <mergeCell ref="D9:D10"/>
    <mergeCell ref="G9:H9"/>
    <mergeCell ref="D13:D14"/>
    <mergeCell ref="G14:H14"/>
    <mergeCell ref="G10:H10"/>
    <mergeCell ref="D11:D12"/>
    <mergeCell ref="D15:D16"/>
    <mergeCell ref="B17:B24"/>
    <mergeCell ref="C17:D19"/>
    <mergeCell ref="G17:H18"/>
    <mergeCell ref="C20:D22"/>
    <mergeCell ref="C23:D23"/>
    <mergeCell ref="B1:H1"/>
    <mergeCell ref="B8:D8"/>
    <mergeCell ref="G8:H8"/>
    <mergeCell ref="H11:H12"/>
    <mergeCell ref="C13:C1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OEDC</dc:creator>
  <cp:keywords/>
  <dc:description/>
  <cp:lastModifiedBy>mmostajo</cp:lastModifiedBy>
  <cp:lastPrinted>2007-08-21T23:42:04Z</cp:lastPrinted>
  <dcterms:created xsi:type="dcterms:W3CDTF">2001-12-11T20:36:57Z</dcterms:created>
  <dcterms:modified xsi:type="dcterms:W3CDTF">2008-05-21T00:57:23Z</dcterms:modified>
  <cp:category/>
  <cp:version/>
  <cp:contentType/>
  <cp:contentStatus/>
</cp:coreProperties>
</file>