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05" windowWidth="9660" windowHeight="6675" tabRatio="601" activeTab="8"/>
  </bookViews>
  <sheets>
    <sheet name="Datos" sheetId="1" r:id="rId1"/>
    <sheet name="Corte" sheetId="2" r:id="rId2"/>
    <sheet name="Corte (2)" sheetId="3" r:id="rId3"/>
    <sheet name="Corte (3)" sheetId="4" r:id="rId4"/>
    <sheet name="Corte (4)" sheetId="5" r:id="rId5"/>
    <sheet name="Corte (5)" sheetId="6" r:id="rId6"/>
    <sheet name="Corte (6)" sheetId="7" r:id="rId7"/>
    <sheet name="Corte (7)" sheetId="8" r:id="rId8"/>
    <sheet name="Corte (8)" sheetId="9" r:id="rId9"/>
    <sheet name="Corte (9)" sheetId="10" r:id="rId10"/>
    <sheet name="Corte (10)" sheetId="11" r:id="rId11"/>
    <sheet name="Corte (11)" sheetId="12" r:id="rId12"/>
    <sheet name="Corte (12)" sheetId="13" r:id="rId13"/>
    <sheet name="Corte (13)" sheetId="14" r:id="rId14"/>
  </sheets>
  <definedNames>
    <definedName name="_xlnm.Print_Area" localSheetId="2">'Corte (2)'!$A$1:$H$40</definedName>
    <definedName name="_xlnm.Print_Area" localSheetId="3">'Corte (3)'!$A$1:$H$45</definedName>
    <definedName name="_xlnm.Print_Area" localSheetId="4">'Corte (4)'!$A$1:$J$52</definedName>
    <definedName name="_xlnm.Print_Area" localSheetId="5">'Corte (5)'!$A$1:$J$53</definedName>
    <definedName name="_xlnm.Print_Area" localSheetId="6">'Corte (6)'!$A$1:$H$42</definedName>
    <definedName name="_xlnm.Print_Area" localSheetId="7">'Corte (7)'!$A$1:$H$43</definedName>
    <definedName name="_xlnm.Print_Area" localSheetId="8">'Corte (8)'!$A$1:$H$45</definedName>
    <definedName name="_xlnm.Print_Area" localSheetId="9">'Corte (9)'!$A$1:$H$45</definedName>
    <definedName name="GHJ">#REF!</definedName>
  </definedNames>
  <calcPr fullCalcOnLoad="1"/>
</workbook>
</file>

<file path=xl/sharedStrings.xml><?xml version="1.0" encoding="utf-8"?>
<sst xmlns="http://schemas.openxmlformats.org/spreadsheetml/2006/main" count="727" uniqueCount="179">
  <si>
    <t>DATOS GENERALES</t>
  </si>
  <si>
    <t>INFORME</t>
  </si>
  <si>
    <t>CODIGO</t>
  </si>
  <si>
    <t xml:space="preserve">PROYECTO     </t>
  </si>
  <si>
    <t xml:space="preserve">SOLICITANTE </t>
  </si>
  <si>
    <t>UBICACION</t>
  </si>
  <si>
    <t>FECHA</t>
  </si>
  <si>
    <t>EXPLORACION GEOTECNICA</t>
  </si>
  <si>
    <t>TIPO DE EXPLORACION</t>
  </si>
  <si>
    <t>No  DE EXPLORACION</t>
  </si>
  <si>
    <t>No DE MUESTRA</t>
  </si>
  <si>
    <t>PROFUNDIDAD DEL NIVEL FREATICO</t>
  </si>
  <si>
    <t>(m) :</t>
  </si>
  <si>
    <t>-</t>
  </si>
  <si>
    <t xml:space="preserve">PROFUNDIDAD DEL ESTRATO         </t>
  </si>
  <si>
    <t>OBSERVACIONES</t>
  </si>
  <si>
    <t>CORTE DIRECTO</t>
  </si>
  <si>
    <t>ASTM  D3080</t>
  </si>
  <si>
    <t>CONSTANTE DEL ANILLO</t>
  </si>
  <si>
    <t>PESO ESP. RELATIVO DE SOLIDOS (Ss)</t>
  </si>
  <si>
    <t>VELOCIDAD DE ENSAYO</t>
  </si>
  <si>
    <t>(mm/min)</t>
  </si>
  <si>
    <t>ALTURA DE LA MUESTRA</t>
  </si>
  <si>
    <t>(cm)</t>
  </si>
  <si>
    <t>LADO DE LA MUESTRA</t>
  </si>
  <si>
    <t>ESTADO DE LA MUESTRA</t>
  </si>
  <si>
    <t>CONDICION DE ENSAYO</t>
  </si>
  <si>
    <t>HUMEDECIDO</t>
  </si>
  <si>
    <t>TAMAÑO MAX. DE PARTICULAS</t>
  </si>
  <si>
    <t>No DE ENSAYO</t>
  </si>
  <si>
    <t>ESFUERZO NORMAL</t>
  </si>
  <si>
    <t>(kg/cm²)</t>
  </si>
  <si>
    <t>CONDICIONES GENERALES</t>
  </si>
  <si>
    <t>Humedad Inicial</t>
  </si>
  <si>
    <t>No recipiente</t>
  </si>
  <si>
    <t>W recipiente</t>
  </si>
  <si>
    <t>(gr)</t>
  </si>
  <si>
    <t>W recipiente sw</t>
  </si>
  <si>
    <t>W recipiente s</t>
  </si>
  <si>
    <t>Datos Generales</t>
  </si>
  <si>
    <t>No molde</t>
  </si>
  <si>
    <t>W molde</t>
  </si>
  <si>
    <t>Altura swa</t>
  </si>
  <si>
    <t>Lado swa</t>
  </si>
  <si>
    <t>W molde sw</t>
  </si>
  <si>
    <t>Humedad final</t>
  </si>
  <si>
    <t>Calculos Generales</t>
  </si>
  <si>
    <t>Deformación vertical final</t>
  </si>
  <si>
    <t>Area swa : 8^(2)</t>
  </si>
  <si>
    <t>(cm²)</t>
  </si>
  <si>
    <t>W s : (9-6)/((1)+(3-4)/(4-2))</t>
  </si>
  <si>
    <t>V s : 16/Ss</t>
  </si>
  <si>
    <t>(cc)</t>
  </si>
  <si>
    <t>CONDICIONES INICIALES</t>
  </si>
  <si>
    <t>W sw  : 9-6</t>
  </si>
  <si>
    <t>W w  : 18-16</t>
  </si>
  <si>
    <t>V swa  : 7*15</t>
  </si>
  <si>
    <t>V v  : 20-17</t>
  </si>
  <si>
    <t>V w  : 19</t>
  </si>
  <si>
    <r>
      <t>w</t>
    </r>
    <r>
      <rPr>
        <b/>
        <sz val="10"/>
        <rFont val="Arial"/>
        <family val="0"/>
      </rPr>
      <t xml:space="preserve">  : 100*19/16</t>
    </r>
  </si>
  <si>
    <t>(%)</t>
  </si>
  <si>
    <r>
      <t>g</t>
    </r>
    <r>
      <rPr>
        <b/>
        <sz val="10"/>
        <rFont val="Arial"/>
        <family val="0"/>
      </rPr>
      <t xml:space="preserve">  : 18/20</t>
    </r>
  </si>
  <si>
    <t>(gr/cc)</t>
  </si>
  <si>
    <r>
      <t>g</t>
    </r>
    <r>
      <rPr>
        <b/>
        <sz val="10"/>
        <rFont val="Arial"/>
        <family val="0"/>
      </rPr>
      <t>d  : 16/20</t>
    </r>
  </si>
  <si>
    <t>e  : 21/17</t>
  </si>
  <si>
    <t>Gw  : 100*22/21</t>
  </si>
  <si>
    <t>CONDICIONES FINALES (Despues del ensayo de corte)</t>
  </si>
  <si>
    <t>W sw  : 16*((1)+(12-13)/(13-11))</t>
  </si>
  <si>
    <t>W w  : 28-16</t>
  </si>
  <si>
    <t>V swa  : (7+14)*15</t>
  </si>
  <si>
    <t>V v  : 30-17</t>
  </si>
  <si>
    <t>V w  : 29</t>
  </si>
  <si>
    <r>
      <t>w</t>
    </r>
    <r>
      <rPr>
        <b/>
        <sz val="10"/>
        <rFont val="Arial"/>
        <family val="0"/>
      </rPr>
      <t xml:space="preserve">  : 100*29/16</t>
    </r>
  </si>
  <si>
    <r>
      <t>g</t>
    </r>
    <r>
      <rPr>
        <b/>
        <sz val="10"/>
        <rFont val="Arial"/>
        <family val="0"/>
      </rPr>
      <t xml:space="preserve">  : 28/30</t>
    </r>
  </si>
  <si>
    <r>
      <t>g</t>
    </r>
    <r>
      <rPr>
        <b/>
        <sz val="10"/>
        <rFont val="Arial"/>
        <family val="0"/>
      </rPr>
      <t>d  : 16/30</t>
    </r>
  </si>
  <si>
    <t>e  : 31/17</t>
  </si>
  <si>
    <t>Gw  : 100*32/31</t>
  </si>
  <si>
    <t>CUADRO DE LECTURAS</t>
  </si>
  <si>
    <t>Lectura</t>
  </si>
  <si>
    <t>Deformación</t>
  </si>
  <si>
    <t>Fuerza</t>
  </si>
  <si>
    <t>Area</t>
  </si>
  <si>
    <t>Esfuerzo</t>
  </si>
  <si>
    <t>Horizontal</t>
  </si>
  <si>
    <t>Anillo</t>
  </si>
  <si>
    <t>Vertical</t>
  </si>
  <si>
    <t>Cortante</t>
  </si>
  <si>
    <t>Corregida</t>
  </si>
  <si>
    <t>(mm)</t>
  </si>
  <si>
    <t>(Kg)</t>
  </si>
  <si>
    <t>Esfuerzo Normal</t>
  </si>
  <si>
    <t>kg/cm²</t>
  </si>
  <si>
    <t>Despues de aplicar la carga de contacto</t>
  </si>
  <si>
    <t>Despues del asentamiento por sobre carga</t>
  </si>
  <si>
    <t>PARAMETROS DE RESISTENCIA</t>
  </si>
  <si>
    <t>ESFUERZO CORTANTE</t>
  </si>
  <si>
    <t xml:space="preserve">COHESION (C) </t>
  </si>
  <si>
    <r>
      <t>ANGULO DE FRICCION (</t>
    </r>
    <r>
      <rPr>
        <b/>
        <sz val="10"/>
        <rFont val="Symbol"/>
        <family val="1"/>
      </rPr>
      <t>F)</t>
    </r>
  </si>
  <si>
    <t>(º)</t>
  </si>
  <si>
    <t>PARAMETROS DE RESISTENCIA RESIDUAL</t>
  </si>
  <si>
    <t>CONSTANTE (K) ( 9 , 10 ó 11 ) :</t>
  </si>
  <si>
    <t>AREA :</t>
  </si>
  <si>
    <t>FUERZA</t>
  </si>
  <si>
    <t>ESFUERZO</t>
  </si>
  <si>
    <t>Límite inferior Eje X</t>
  </si>
  <si>
    <t>F</t>
  </si>
  <si>
    <t>s</t>
  </si>
  <si>
    <t>Límite superior Eje X</t>
  </si>
  <si>
    <r>
      <t>s</t>
    </r>
    <r>
      <rPr>
        <b/>
        <sz val="10"/>
        <rFont val="Arial"/>
        <family val="0"/>
      </rPr>
      <t>=K*F/A</t>
    </r>
  </si>
  <si>
    <r>
      <t>s</t>
    </r>
    <r>
      <rPr>
        <b/>
        <sz val="10"/>
        <rFont val="Arial"/>
        <family val="0"/>
      </rPr>
      <t>*98.0665</t>
    </r>
  </si>
  <si>
    <t>Límite inferior Eje Y</t>
  </si>
  <si>
    <t>kg</t>
  </si>
  <si>
    <t>kPa</t>
  </si>
  <si>
    <t>Límite superior Eje Y</t>
  </si>
  <si>
    <t>Envolvente</t>
  </si>
  <si>
    <t>1.00 kg/cm²</t>
  </si>
  <si>
    <t>1.50 kg/cm²</t>
  </si>
  <si>
    <t>2.00 kg/cm²</t>
  </si>
  <si>
    <t>2.50 kg/cm²</t>
  </si>
  <si>
    <t>3.00 kg/cm²</t>
  </si>
  <si>
    <t>3.50 kg/cm²</t>
  </si>
  <si>
    <t>4.00 kg/cm²</t>
  </si>
  <si>
    <t>4.50 kg/cm²</t>
  </si>
  <si>
    <t>5.00 kg/cm²</t>
  </si>
  <si>
    <t>5.50 kg/cm²</t>
  </si>
  <si>
    <t>6.00 kg/cm²</t>
  </si>
  <si>
    <t>6.50 kg/cm²</t>
  </si>
  <si>
    <t>7.00 kg/cm²</t>
  </si>
  <si>
    <t>7.50 kg/cm²</t>
  </si>
  <si>
    <t>8.00 kg/cm²</t>
  </si>
  <si>
    <t>ENSAYO</t>
  </si>
  <si>
    <t>:</t>
  </si>
  <si>
    <t>NORMA</t>
  </si>
  <si>
    <t>ASTM D3080</t>
  </si>
  <si>
    <t xml:space="preserve">INFORME </t>
  </si>
  <si>
    <t>PROFUNDIDAD DEL ESTRATO</t>
  </si>
  <si>
    <t>(mm/min) :</t>
  </si>
  <si>
    <t>(cm) :</t>
  </si>
  <si>
    <r>
      <t>Contenido de Humedad (</t>
    </r>
    <r>
      <rPr>
        <sz val="8"/>
        <rFont val="Symbol"/>
        <family val="1"/>
      </rPr>
      <t>w</t>
    </r>
    <r>
      <rPr>
        <sz val="8"/>
        <rFont val="Arial"/>
        <family val="2"/>
      </rPr>
      <t>)</t>
    </r>
  </si>
  <si>
    <r>
      <t>Peso Específico (</t>
    </r>
    <r>
      <rPr>
        <sz val="8"/>
        <rFont val="Symbol"/>
        <family val="1"/>
      </rPr>
      <t>g</t>
    </r>
    <r>
      <rPr>
        <sz val="8"/>
        <rFont val="Arial"/>
        <family val="2"/>
      </rPr>
      <t>)</t>
    </r>
  </si>
  <si>
    <r>
      <t>Peso Específico Seco (</t>
    </r>
    <r>
      <rPr>
        <sz val="8"/>
        <rFont val="Symbol"/>
        <family val="1"/>
      </rPr>
      <t>g</t>
    </r>
    <r>
      <rPr>
        <sz val="8"/>
        <rFont val="Arial"/>
        <family val="2"/>
      </rPr>
      <t>d)</t>
    </r>
  </si>
  <si>
    <t>Grado de Saturación (Gw)</t>
  </si>
  <si>
    <t>ASENTAMIENTO DESPUES DE LA S/C</t>
  </si>
  <si>
    <t>CONDICIONES FINALES</t>
  </si>
  <si>
    <t xml:space="preserve">COHESION (c) </t>
  </si>
  <si>
    <r>
      <t>ANGULO DE FRICCION (</t>
    </r>
    <r>
      <rPr>
        <sz val="8"/>
        <rFont val="Symbol"/>
        <family val="1"/>
      </rPr>
      <t>F)</t>
    </r>
  </si>
  <si>
    <t>Esfuerzo Cortante</t>
  </si>
  <si>
    <t>Vs</t>
  </si>
  <si>
    <t>Deformación Horizontal</t>
  </si>
  <si>
    <t>Deformación Vertical</t>
  </si>
  <si>
    <r>
      <t>ANGULO DE FRICCION (</t>
    </r>
    <r>
      <rPr>
        <sz val="8"/>
        <rFont val="Symbol"/>
        <family val="1"/>
      </rPr>
      <t>F</t>
    </r>
    <r>
      <rPr>
        <sz val="8"/>
        <rFont val="Arial"/>
        <family val="2"/>
      </rPr>
      <t>)</t>
    </r>
  </si>
  <si>
    <t>( ° )</t>
  </si>
  <si>
    <t xml:space="preserve">CALIBRACION OPERATIVA DEL </t>
  </si>
  <si>
    <t>EQUIPO DE CORTE DIRECTO</t>
  </si>
  <si>
    <t>Punto</t>
  </si>
  <si>
    <t>Veloc.Real</t>
  </si>
  <si>
    <t xml:space="preserve">Veloc. Display </t>
  </si>
  <si>
    <t>X</t>
  </si>
  <si>
    <t>Y</t>
  </si>
  <si>
    <t>CALIBRACION DEL ANILLO No 702</t>
  </si>
  <si>
    <t>Triaxial</t>
  </si>
  <si>
    <t>Anillo No 702</t>
  </si>
  <si>
    <t>(kN)</t>
  </si>
  <si>
    <t>(kg)</t>
  </si>
  <si>
    <t>Constante del Anillo</t>
  </si>
  <si>
    <t>Despues de la carga de contacto</t>
  </si>
  <si>
    <t>Despues del asentamiento por s/c</t>
  </si>
  <si>
    <t>REMOLDEADA</t>
  </si>
  <si>
    <t>EST. DE PROB. FALLA E IMPLEMET. ALTERN.  SOLUC DESLIZAM. TALUD.EN LA ZONA ANDINA</t>
  </si>
  <si>
    <t>C2-M1</t>
  </si>
  <si>
    <t>ESTABILIDAD DE TALUDES</t>
  </si>
  <si>
    <t>JORGE MOSTAJO CARBONEL</t>
  </si>
  <si>
    <t>HUAYUCHACA - ACCESO A LA PROVINCIA DE CAJAY - HUARI</t>
  </si>
  <si>
    <t>1 SEPTIEMBRE 2007</t>
  </si>
  <si>
    <t>CALICATA</t>
  </si>
  <si>
    <t>C2</t>
  </si>
  <si>
    <t>M1</t>
  </si>
  <si>
    <t>PRESENCIA DE NIVEL FREATICO - FLUJO SUBTERREANEO</t>
  </si>
  <si>
    <t>PRESENCIA DE ROCA ANGULOSA</t>
  </si>
</sst>
</file>

<file path=xl/styles.xml><?xml version="1.0" encoding="utf-8"?>
<styleSheet xmlns="http://schemas.openxmlformats.org/spreadsheetml/2006/main">
  <numFmts count="5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S/&quot;#,##0;&quot;S/&quot;\-#,##0"/>
    <numFmt numFmtId="201" formatCode="&quot;S/&quot;#,##0;[Red]&quot;S/&quot;\-#,##0"/>
    <numFmt numFmtId="202" formatCode="&quot;S/&quot;#,##0.00;&quot;S/&quot;\-#,##0.00"/>
    <numFmt numFmtId="203" formatCode="&quot;S/&quot;#,##0.00;[Red]&quot;S/&quot;\-#,##0.00"/>
    <numFmt numFmtId="204" formatCode="_ &quot;S/&quot;* #,##0_ ;_ &quot;S/&quot;* \-#,##0_ ;_ &quot;S/&quot;* &quot;-&quot;_ ;_ @_ "/>
    <numFmt numFmtId="205" formatCode="_ &quot;S/&quot;* #,##0.00_ ;_ &quot;S/&quot;* \-#,##0.00_ ;_ &quot;S/&quot;* &quot;-&quot;??_ ;_ @_ "/>
    <numFmt numFmtId="206" formatCode="0.000"/>
    <numFmt numFmtId="207" formatCode="0.0000"/>
    <numFmt numFmtId="208" formatCode="0.00000"/>
    <numFmt numFmtId="209" formatCode="0.0"/>
    <numFmt numFmtId="210" formatCode="0000000"/>
    <numFmt numFmtId="211" formatCode="dd\-mmmm\-yyyy"/>
    <numFmt numFmtId="212" formatCode="yyyy\-mm\-dd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Symbol"/>
      <family val="1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8"/>
      <name val="Symbol"/>
      <family val="1"/>
    </font>
    <font>
      <sz val="10"/>
      <color indexed="12"/>
      <name val="Arial"/>
      <family val="2"/>
    </font>
    <font>
      <sz val="10"/>
      <name val="Bookman Old Style"/>
      <family val="1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 Rounded MT Bold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54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58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b/>
      <sz val="11"/>
      <color indexed="57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9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3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 horizontal="left"/>
      <protection/>
    </xf>
    <xf numFmtId="0" fontId="13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right"/>
      <protection/>
    </xf>
    <xf numFmtId="0" fontId="13" fillId="33" borderId="12" xfId="0" applyFont="1" applyFill="1" applyBorder="1" applyAlignment="1" applyProtection="1">
      <alignment horizontal="right"/>
      <protection/>
    </xf>
    <xf numFmtId="0" fontId="13" fillId="33" borderId="12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right"/>
      <protection/>
    </xf>
    <xf numFmtId="0" fontId="13" fillId="33" borderId="10" xfId="0" applyFont="1" applyFill="1" applyBorder="1" applyAlignment="1" applyProtection="1">
      <alignment horizontal="left"/>
      <protection/>
    </xf>
    <xf numFmtId="0" fontId="13" fillId="33" borderId="1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2" fontId="9" fillId="33" borderId="10" xfId="0" applyNumberFormat="1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right"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right"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 horizontal="right"/>
      <protection/>
    </xf>
    <xf numFmtId="0" fontId="15" fillId="33" borderId="16" xfId="0" applyFont="1" applyFill="1" applyBorder="1" applyAlignment="1" applyProtection="1">
      <alignment/>
      <protection/>
    </xf>
    <xf numFmtId="0" fontId="15" fillId="33" borderId="16" xfId="0" applyFont="1" applyFill="1" applyBorder="1" applyAlignment="1" applyProtection="1">
      <alignment/>
      <protection/>
    </xf>
    <xf numFmtId="0" fontId="15" fillId="33" borderId="16" xfId="0" applyFont="1" applyFill="1" applyBorder="1" applyAlignment="1" applyProtection="1">
      <alignment horizontal="left"/>
      <protection/>
    </xf>
    <xf numFmtId="2" fontId="9" fillId="33" borderId="14" xfId="0" applyNumberFormat="1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2" fontId="9" fillId="33" borderId="20" xfId="0" applyNumberFormat="1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Continuous"/>
      <protection/>
    </xf>
    <xf numFmtId="0" fontId="1" fillId="33" borderId="23" xfId="0" applyFont="1" applyFill="1" applyBorder="1" applyAlignment="1" applyProtection="1">
      <alignment horizontal="centerContinuous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Continuous"/>
      <protection/>
    </xf>
    <xf numFmtId="0" fontId="1" fillId="33" borderId="27" xfId="0" applyFont="1" applyFill="1" applyBorder="1" applyAlignment="1" applyProtection="1">
      <alignment horizontal="centerContinuous"/>
      <protection/>
    </xf>
    <xf numFmtId="0" fontId="1" fillId="33" borderId="27" xfId="0" applyFont="1" applyFill="1" applyBorder="1" applyAlignment="1" applyProtection="1">
      <alignment horizontal="center"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1" fillId="33" borderId="29" xfId="0" applyFont="1" applyFill="1" applyBorder="1" applyAlignment="1" applyProtection="1">
      <alignment horizontal="center"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1" fillId="33" borderId="31" xfId="0" applyFont="1" applyFill="1" applyBorder="1" applyAlignment="1" applyProtection="1">
      <alignment horizontal="centerContinuous"/>
      <protection/>
    </xf>
    <xf numFmtId="0" fontId="1" fillId="33" borderId="32" xfId="0" applyFont="1" applyFill="1" applyBorder="1" applyAlignment="1" applyProtection="1">
      <alignment horizontal="center"/>
      <protection/>
    </xf>
    <xf numFmtId="0" fontId="1" fillId="33" borderId="31" xfId="0" applyFont="1" applyFill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2" fillId="33" borderId="17" xfId="0" applyFont="1" applyFill="1" applyBorder="1" applyAlignment="1" applyProtection="1">
      <alignment/>
      <protection/>
    </xf>
    <xf numFmtId="2" fontId="9" fillId="33" borderId="17" xfId="0" applyNumberFormat="1" applyFont="1" applyFill="1" applyBorder="1" applyAlignment="1" applyProtection="1">
      <alignment/>
      <protection/>
    </xf>
    <xf numFmtId="0" fontId="12" fillId="33" borderId="17" xfId="0" applyFont="1" applyFill="1" applyBorder="1" applyAlignment="1" applyProtection="1">
      <alignment horizontal="right"/>
      <protection/>
    </xf>
    <xf numFmtId="0" fontId="12" fillId="33" borderId="20" xfId="0" applyFont="1" applyFill="1" applyBorder="1" applyAlignment="1" applyProtection="1">
      <alignment/>
      <protection/>
    </xf>
    <xf numFmtId="0" fontId="12" fillId="33" borderId="20" xfId="0" applyFont="1" applyFill="1" applyBorder="1" applyAlignment="1" applyProtection="1">
      <alignment horizontal="right"/>
      <protection/>
    </xf>
    <xf numFmtId="0" fontId="1" fillId="33" borderId="21" xfId="0" applyFont="1" applyFill="1" applyBorder="1" applyAlignment="1" applyProtection="1">
      <alignment horizontal="right"/>
      <protection/>
    </xf>
    <xf numFmtId="2" fontId="12" fillId="34" borderId="16" xfId="0" applyNumberFormat="1" applyFont="1" applyFill="1" applyBorder="1" applyAlignment="1" applyProtection="1">
      <alignment/>
      <protection/>
    </xf>
    <xf numFmtId="2" fontId="12" fillId="34" borderId="17" xfId="0" applyNumberFormat="1" applyFont="1" applyFill="1" applyBorder="1" applyAlignment="1" applyProtection="1">
      <alignment/>
      <protection/>
    </xf>
    <xf numFmtId="2" fontId="11" fillId="34" borderId="18" xfId="0" applyNumberFormat="1" applyFont="1" applyFill="1" applyBorder="1" applyAlignment="1" applyProtection="1">
      <alignment/>
      <protection/>
    </xf>
    <xf numFmtId="2" fontId="0" fillId="34" borderId="17" xfId="0" applyNumberFormat="1" applyFill="1" applyBorder="1" applyAlignment="1" applyProtection="1">
      <alignment/>
      <protection/>
    </xf>
    <xf numFmtId="2" fontId="1" fillId="34" borderId="16" xfId="0" applyNumberFormat="1" applyFont="1" applyFill="1" applyBorder="1" applyAlignment="1" applyProtection="1">
      <alignment horizontal="right"/>
      <protection/>
    </xf>
    <xf numFmtId="2" fontId="0" fillId="34" borderId="17" xfId="0" applyNumberFormat="1" applyFont="1" applyFill="1" applyBorder="1" applyAlignment="1" applyProtection="1">
      <alignment/>
      <protection/>
    </xf>
    <xf numFmtId="2" fontId="11" fillId="34" borderId="17" xfId="0" applyNumberFormat="1" applyFont="1" applyFill="1" applyBorder="1" applyAlignment="1" applyProtection="1">
      <alignment/>
      <protection/>
    </xf>
    <xf numFmtId="2" fontId="0" fillId="34" borderId="17" xfId="0" applyNumberFormat="1" applyFont="1" applyFill="1" applyBorder="1" applyAlignment="1" applyProtection="1">
      <alignment/>
      <protection/>
    </xf>
    <xf numFmtId="2" fontId="1" fillId="34" borderId="16" xfId="0" applyNumberFormat="1" applyFont="1" applyFill="1" applyBorder="1" applyAlignment="1" applyProtection="1">
      <alignment horizontal="right"/>
      <protection/>
    </xf>
    <xf numFmtId="2" fontId="1" fillId="34" borderId="19" xfId="0" applyNumberFormat="1" applyFont="1" applyFill="1" applyBorder="1" applyAlignment="1" applyProtection="1">
      <alignment horizontal="right"/>
      <protection/>
    </xf>
    <xf numFmtId="2" fontId="0" fillId="34" borderId="20" xfId="0" applyNumberFormat="1" applyFont="1" applyFill="1" applyBorder="1" applyAlignment="1" applyProtection="1">
      <alignment/>
      <protection/>
    </xf>
    <xf numFmtId="2" fontId="11" fillId="34" borderId="20" xfId="0" applyNumberFormat="1" applyFont="1" applyFill="1" applyBorder="1" applyAlignment="1" applyProtection="1">
      <alignment/>
      <protection/>
    </xf>
    <xf numFmtId="2" fontId="0" fillId="34" borderId="20" xfId="0" applyNumberFormat="1" applyFont="1" applyFill="1" applyBorder="1" applyAlignment="1" applyProtection="1">
      <alignment/>
      <protection/>
    </xf>
    <xf numFmtId="2" fontId="8" fillId="34" borderId="17" xfId="0" applyNumberFormat="1" applyFont="1" applyFill="1" applyBorder="1" applyAlignment="1" applyProtection="1">
      <alignment/>
      <protection/>
    </xf>
    <xf numFmtId="2" fontId="11" fillId="34" borderId="21" xfId="0" applyNumberFormat="1" applyFont="1" applyFill="1" applyBorder="1" applyAlignment="1" applyProtection="1">
      <alignment/>
      <protection/>
    </xf>
    <xf numFmtId="2" fontId="11" fillId="34" borderId="34" xfId="0" applyNumberFormat="1" applyFont="1" applyFill="1" applyBorder="1" applyAlignment="1" applyProtection="1">
      <alignment/>
      <protection/>
    </xf>
    <xf numFmtId="207" fontId="9" fillId="34" borderId="28" xfId="0" applyNumberFormat="1" applyFont="1" applyFill="1" applyBorder="1" applyAlignment="1" applyProtection="1">
      <alignment/>
      <protection locked="0"/>
    </xf>
    <xf numFmtId="206" fontId="11" fillId="34" borderId="35" xfId="0" applyNumberFormat="1" applyFont="1" applyFill="1" applyBorder="1" applyAlignment="1" applyProtection="1">
      <alignment/>
      <protection/>
    </xf>
    <xf numFmtId="2" fontId="11" fillId="34" borderId="35" xfId="0" applyNumberFormat="1" applyFont="1" applyFill="1" applyBorder="1" applyAlignment="1" applyProtection="1">
      <alignment/>
      <protection/>
    </xf>
    <xf numFmtId="2" fontId="11" fillId="34" borderId="36" xfId="0" applyNumberFormat="1" applyFont="1" applyFill="1" applyBorder="1" applyAlignment="1" applyProtection="1">
      <alignment/>
      <protection/>
    </xf>
    <xf numFmtId="207" fontId="9" fillId="34" borderId="17" xfId="0" applyNumberFormat="1" applyFont="1" applyFill="1" applyBorder="1" applyAlignment="1" applyProtection="1">
      <alignment/>
      <protection locked="0"/>
    </xf>
    <xf numFmtId="2" fontId="11" fillId="34" borderId="35" xfId="0" applyNumberFormat="1" applyFont="1" applyFill="1" applyBorder="1" applyAlignment="1" applyProtection="1">
      <alignment/>
      <protection/>
    </xf>
    <xf numFmtId="2" fontId="11" fillId="34" borderId="36" xfId="0" applyNumberFormat="1" applyFont="1" applyFill="1" applyBorder="1" applyAlignment="1" applyProtection="1">
      <alignment/>
      <protection/>
    </xf>
    <xf numFmtId="207" fontId="9" fillId="34" borderId="35" xfId="0" applyNumberFormat="1" applyFont="1" applyFill="1" applyBorder="1" applyAlignment="1" applyProtection="1">
      <alignment/>
      <protection locked="0"/>
    </xf>
    <xf numFmtId="207" fontId="9" fillId="34" borderId="34" xfId="0" applyNumberFormat="1" applyFont="1" applyFill="1" applyBorder="1" applyAlignment="1" applyProtection="1">
      <alignment/>
      <protection locked="0"/>
    </xf>
    <xf numFmtId="2" fontId="11" fillId="34" borderId="37" xfId="0" applyNumberFormat="1" applyFont="1" applyFill="1" applyBorder="1" applyAlignment="1" applyProtection="1">
      <alignment/>
      <protection/>
    </xf>
    <xf numFmtId="207" fontId="9" fillId="34" borderId="38" xfId="0" applyNumberFormat="1" applyFont="1" applyFill="1" applyBorder="1" applyAlignment="1" applyProtection="1">
      <alignment/>
      <protection locked="0"/>
    </xf>
    <xf numFmtId="206" fontId="11" fillId="34" borderId="38" xfId="0" applyNumberFormat="1" applyFont="1" applyFill="1" applyBorder="1" applyAlignment="1" applyProtection="1">
      <alignment/>
      <protection/>
    </xf>
    <xf numFmtId="2" fontId="11" fillId="34" borderId="38" xfId="0" applyNumberFormat="1" applyFont="1" applyFill="1" applyBorder="1" applyAlignment="1" applyProtection="1">
      <alignment/>
      <protection/>
    </xf>
    <xf numFmtId="2" fontId="11" fillId="34" borderId="39" xfId="0" applyNumberFormat="1" applyFont="1" applyFill="1" applyBorder="1" applyAlignment="1" applyProtection="1">
      <alignment/>
      <protection/>
    </xf>
    <xf numFmtId="49" fontId="9" fillId="34" borderId="0" xfId="0" applyNumberFormat="1" applyFont="1" applyFill="1" applyBorder="1" applyAlignment="1" applyProtection="1">
      <alignment/>
      <protection locked="0"/>
    </xf>
    <xf numFmtId="207" fontId="9" fillId="34" borderId="35" xfId="0" applyNumberFormat="1" applyFont="1" applyFill="1" applyBorder="1" applyAlignment="1" applyProtection="1">
      <alignment/>
      <protection locked="0"/>
    </xf>
    <xf numFmtId="2" fontId="1" fillId="34" borderId="0" xfId="0" applyNumberFormat="1" applyFont="1" applyFill="1" applyBorder="1" applyAlignment="1" applyProtection="1">
      <alignment/>
      <protection/>
    </xf>
    <xf numFmtId="2" fontId="1" fillId="34" borderId="40" xfId="0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206" fontId="0" fillId="35" borderId="0" xfId="0" applyNumberFormat="1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2" fontId="1" fillId="35" borderId="0" xfId="0" applyNumberFormat="1" applyFont="1" applyFill="1" applyBorder="1" applyAlignment="1" applyProtection="1">
      <alignment horizontal="right"/>
      <protection/>
    </xf>
    <xf numFmtId="2" fontId="0" fillId="35" borderId="0" xfId="0" applyNumberFormat="1" applyFont="1" applyFill="1" applyBorder="1" applyAlignment="1" applyProtection="1">
      <alignment/>
      <protection/>
    </xf>
    <xf numFmtId="2" fontId="0" fillId="35" borderId="20" xfId="0" applyNumberFormat="1" applyFont="1" applyFill="1" applyBorder="1" applyAlignment="1" applyProtection="1">
      <alignment/>
      <protection/>
    </xf>
    <xf numFmtId="2" fontId="11" fillId="35" borderId="0" xfId="0" applyNumberFormat="1" applyFont="1" applyFill="1" applyBorder="1" applyAlignment="1" applyProtection="1">
      <alignment/>
      <protection/>
    </xf>
    <xf numFmtId="2" fontId="0" fillId="35" borderId="0" xfId="0" applyNumberFormat="1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206" fontId="13" fillId="35" borderId="0" xfId="0" applyNumberFormat="1" applyFont="1" applyFill="1" applyBorder="1" applyAlignment="1" applyProtection="1">
      <alignment/>
      <protection/>
    </xf>
    <xf numFmtId="209" fontId="13" fillId="35" borderId="0" xfId="0" applyNumberFormat="1" applyFont="1" applyFill="1" applyBorder="1" applyAlignment="1" applyProtection="1">
      <alignment horizontal="center"/>
      <protection/>
    </xf>
    <xf numFmtId="0" fontId="13" fillId="35" borderId="0" xfId="0" applyFont="1" applyFill="1" applyBorder="1" applyAlignment="1" applyProtection="1">
      <alignment horizontal="center"/>
      <protection/>
    </xf>
    <xf numFmtId="0" fontId="0" fillId="36" borderId="22" xfId="0" applyFont="1" applyFill="1" applyBorder="1" applyAlignment="1" applyProtection="1">
      <alignment/>
      <protection/>
    </xf>
    <xf numFmtId="0" fontId="0" fillId="36" borderId="41" xfId="0" applyFont="1" applyFill="1" applyBorder="1" applyAlignment="1" applyProtection="1">
      <alignment/>
      <protection/>
    </xf>
    <xf numFmtId="0" fontId="0" fillId="36" borderId="42" xfId="0" applyFont="1" applyFill="1" applyBorder="1" applyAlignment="1" applyProtection="1">
      <alignment/>
      <protection/>
    </xf>
    <xf numFmtId="0" fontId="0" fillId="36" borderId="43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0" fontId="0" fillId="36" borderId="4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centerContinuous"/>
      <protection/>
    </xf>
    <xf numFmtId="0" fontId="0" fillId="36" borderId="0" xfId="0" applyFont="1" applyFill="1" applyBorder="1" applyAlignment="1" applyProtection="1">
      <alignment/>
      <protection/>
    </xf>
    <xf numFmtId="0" fontId="1" fillId="36" borderId="44" xfId="0" applyFont="1" applyFill="1" applyBorder="1" applyAlignment="1" applyProtection="1">
      <alignment horizontal="center"/>
      <protection/>
    </xf>
    <xf numFmtId="0" fontId="1" fillId="36" borderId="42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0" fontId="0" fillId="36" borderId="40" xfId="0" applyFont="1" applyFill="1" applyBorder="1" applyAlignment="1" applyProtection="1">
      <alignment/>
      <protection/>
    </xf>
    <xf numFmtId="0" fontId="1" fillId="36" borderId="45" xfId="0" applyFont="1" applyFill="1" applyBorder="1" applyAlignment="1" applyProtection="1">
      <alignment horizontal="center"/>
      <protection/>
    </xf>
    <xf numFmtId="0" fontId="15" fillId="36" borderId="45" xfId="0" applyFont="1" applyFill="1" applyBorder="1" applyAlignment="1" applyProtection="1">
      <alignment horizontal="center"/>
      <protection/>
    </xf>
    <xf numFmtId="0" fontId="15" fillId="36" borderId="46" xfId="0" applyFont="1" applyFill="1" applyBorder="1" applyAlignment="1" applyProtection="1">
      <alignment horizontal="center"/>
      <protection/>
    </xf>
    <xf numFmtId="0" fontId="15" fillId="36" borderId="0" xfId="0" applyFont="1" applyFill="1" applyBorder="1" applyAlignment="1" applyProtection="1">
      <alignment horizontal="center"/>
      <protection/>
    </xf>
    <xf numFmtId="0" fontId="1" fillId="36" borderId="47" xfId="0" applyFont="1" applyFill="1" applyBorder="1" applyAlignment="1" applyProtection="1">
      <alignment horizontal="center"/>
      <protection/>
    </xf>
    <xf numFmtId="0" fontId="15" fillId="36" borderId="47" xfId="0" applyFont="1" applyFill="1" applyBorder="1" applyAlignment="1" applyProtection="1">
      <alignment horizontal="center"/>
      <protection/>
    </xf>
    <xf numFmtId="0" fontId="15" fillId="36" borderId="12" xfId="0" applyFont="1" applyFill="1" applyBorder="1" applyAlignment="1" applyProtection="1">
      <alignment horizontal="center"/>
      <protection/>
    </xf>
    <xf numFmtId="0" fontId="1" fillId="36" borderId="12" xfId="0" applyFont="1" applyFill="1" applyBorder="1" applyAlignment="1" applyProtection="1">
      <alignment horizontal="center"/>
      <protection/>
    </xf>
    <xf numFmtId="206" fontId="9" fillId="36" borderId="48" xfId="0" applyNumberFormat="1" applyFont="1" applyFill="1" applyBorder="1" applyAlignment="1" applyProtection="1">
      <alignment/>
      <protection locked="0"/>
    </xf>
    <xf numFmtId="206" fontId="11" fillId="36" borderId="48" xfId="0" applyNumberFormat="1" applyFont="1" applyFill="1" applyBorder="1" applyAlignment="1" applyProtection="1">
      <alignment/>
      <protection/>
    </xf>
    <xf numFmtId="206" fontId="11" fillId="36" borderId="15" xfId="0" applyNumberFormat="1" applyFont="1" applyFill="1" applyBorder="1" applyAlignment="1" applyProtection="1">
      <alignment/>
      <protection/>
    </xf>
    <xf numFmtId="206" fontId="13" fillId="36" borderId="0" xfId="0" applyNumberFormat="1" applyFont="1" applyFill="1" applyBorder="1" applyAlignment="1" applyProtection="1">
      <alignment/>
      <protection/>
    </xf>
    <xf numFmtId="206" fontId="9" fillId="36" borderId="49" xfId="0" applyNumberFormat="1" applyFont="1" applyFill="1" applyBorder="1" applyAlignment="1" applyProtection="1">
      <alignment/>
      <protection locked="0"/>
    </xf>
    <xf numFmtId="206" fontId="11" fillId="36" borderId="49" xfId="0" applyNumberFormat="1" applyFont="1" applyFill="1" applyBorder="1" applyAlignment="1" applyProtection="1">
      <alignment/>
      <protection/>
    </xf>
    <xf numFmtId="206" fontId="11" fillId="36" borderId="18" xfId="0" applyNumberFormat="1" applyFont="1" applyFill="1" applyBorder="1" applyAlignment="1" applyProtection="1">
      <alignment/>
      <protection/>
    </xf>
    <xf numFmtId="206" fontId="9" fillId="36" borderId="49" xfId="0" applyNumberFormat="1" applyFont="1" applyFill="1" applyBorder="1" applyAlignment="1" applyProtection="1">
      <alignment/>
      <protection locked="0"/>
    </xf>
    <xf numFmtId="206" fontId="9" fillId="36" borderId="50" xfId="0" applyNumberFormat="1" applyFont="1" applyFill="1" applyBorder="1" applyAlignment="1" applyProtection="1">
      <alignment/>
      <protection locked="0"/>
    </xf>
    <xf numFmtId="206" fontId="11" fillId="36" borderId="50" xfId="0" applyNumberFormat="1" applyFont="1" applyFill="1" applyBorder="1" applyAlignment="1" applyProtection="1">
      <alignment/>
      <protection/>
    </xf>
    <xf numFmtId="206" fontId="11" fillId="36" borderId="21" xfId="0" applyNumberFormat="1" applyFont="1" applyFill="1" applyBorder="1" applyAlignment="1" applyProtection="1">
      <alignment/>
      <protection/>
    </xf>
    <xf numFmtId="0" fontId="0" fillId="36" borderId="26" xfId="0" applyFont="1" applyFill="1" applyBorder="1" applyAlignment="1" applyProtection="1">
      <alignment/>
      <protection/>
    </xf>
    <xf numFmtId="0" fontId="0" fillId="36" borderId="51" xfId="0" applyFont="1" applyFill="1" applyBorder="1" applyAlignment="1" applyProtection="1">
      <alignment/>
      <protection/>
    </xf>
    <xf numFmtId="0" fontId="0" fillId="36" borderId="46" xfId="0" applyFont="1" applyFill="1" applyBorder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 applyProtection="1">
      <alignment horizontal="centerContinuous"/>
      <protection/>
    </xf>
    <xf numFmtId="0" fontId="0" fillId="35" borderId="0" xfId="0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0" fontId="0" fillId="35" borderId="0" xfId="0" applyFont="1" applyFill="1" applyBorder="1" applyAlignment="1" applyProtection="1">
      <alignment horizontal="right"/>
      <protection/>
    </xf>
    <xf numFmtId="206" fontId="11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Alignment="1" applyProtection="1">
      <alignment horizontal="right"/>
      <protection/>
    </xf>
    <xf numFmtId="206" fontId="1" fillId="35" borderId="0" xfId="0" applyNumberFormat="1" applyFont="1" applyFill="1" applyAlignment="1" applyProtection="1">
      <alignment horizontal="right"/>
      <protection/>
    </xf>
    <xf numFmtId="2" fontId="9" fillId="35" borderId="0" xfId="0" applyNumberFormat="1" applyFont="1" applyFill="1" applyBorder="1" applyAlignment="1" applyProtection="1">
      <alignment/>
      <protection/>
    </xf>
    <xf numFmtId="2" fontId="11" fillId="35" borderId="0" xfId="0" applyNumberFormat="1" applyFont="1" applyFill="1" applyBorder="1" applyAlignment="1" applyProtection="1">
      <alignment horizontal="right"/>
      <protection/>
    </xf>
    <xf numFmtId="206" fontId="9" fillId="35" borderId="0" xfId="0" applyNumberFormat="1" applyFont="1" applyFill="1" applyBorder="1" applyAlignment="1" applyProtection="1">
      <alignment horizontal="right"/>
      <protection/>
    </xf>
    <xf numFmtId="206" fontId="13" fillId="35" borderId="0" xfId="0" applyNumberFormat="1" applyFont="1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 horizontal="left"/>
      <protection/>
    </xf>
    <xf numFmtId="0" fontId="13" fillId="35" borderId="0" xfId="0" applyFont="1" applyFill="1" applyBorder="1" applyAlignment="1" applyProtection="1">
      <alignment/>
      <protection/>
    </xf>
    <xf numFmtId="2" fontId="10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Alignment="1" applyProtection="1">
      <alignment horizontal="right"/>
      <protection/>
    </xf>
    <xf numFmtId="0" fontId="0" fillId="35" borderId="0" xfId="0" applyFont="1" applyFill="1" applyAlignment="1" applyProtection="1">
      <alignment horizontal="right"/>
      <protection/>
    </xf>
    <xf numFmtId="0" fontId="0" fillId="35" borderId="0" xfId="0" applyFont="1" applyFill="1" applyAlignment="1" applyProtection="1">
      <alignment horizontal="right"/>
      <protection/>
    </xf>
    <xf numFmtId="0" fontId="9" fillId="35" borderId="0" xfId="0" applyFont="1" applyFill="1" applyBorder="1" applyAlignment="1" applyProtection="1">
      <alignment horizontal="centerContinuous"/>
      <protection/>
    </xf>
    <xf numFmtId="206" fontId="13" fillId="35" borderId="0" xfId="0" applyNumberFormat="1" applyFont="1" applyFill="1" applyBorder="1" applyAlignment="1" applyProtection="1" quotePrefix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2" fontId="1" fillId="35" borderId="0" xfId="0" applyNumberFormat="1" applyFont="1" applyFill="1" applyBorder="1" applyAlignment="1" applyProtection="1">
      <alignment horizontal="right"/>
      <protection/>
    </xf>
    <xf numFmtId="2" fontId="1" fillId="35" borderId="0" xfId="0" applyNumberFormat="1" applyFont="1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 horizontal="right"/>
      <protection/>
    </xf>
    <xf numFmtId="2" fontId="9" fillId="35" borderId="0" xfId="0" applyNumberFormat="1" applyFont="1" applyFill="1" applyBorder="1" applyAlignment="1" applyProtection="1">
      <alignment horizontal="right"/>
      <protection/>
    </xf>
    <xf numFmtId="2" fontId="9" fillId="35" borderId="0" xfId="0" applyNumberFormat="1" applyFont="1" applyFill="1" applyBorder="1" applyAlignment="1" applyProtection="1">
      <alignment horizontal="right"/>
      <protection/>
    </xf>
    <xf numFmtId="0" fontId="24" fillId="35" borderId="0" xfId="0" applyFont="1" applyFill="1" applyAlignment="1" applyProtection="1">
      <alignment horizontal="left"/>
      <protection/>
    </xf>
    <xf numFmtId="0" fontId="0" fillId="35" borderId="0" xfId="0" applyFont="1" applyFill="1" applyAlignment="1" applyProtection="1">
      <alignment horizontal="left"/>
      <protection/>
    </xf>
    <xf numFmtId="0" fontId="0" fillId="35" borderId="0" xfId="0" applyFont="1" applyFill="1" applyAlignment="1" applyProtection="1">
      <alignment/>
      <protection/>
    </xf>
    <xf numFmtId="0" fontId="9" fillId="35" borderId="0" xfId="0" applyFont="1" applyFill="1" applyBorder="1" applyAlignment="1" applyProtection="1">
      <alignment horizontal="centerContinuous"/>
      <protection/>
    </xf>
    <xf numFmtId="1" fontId="10" fillId="35" borderId="0" xfId="0" applyNumberFormat="1" applyFont="1" applyFill="1" applyBorder="1" applyAlignment="1" applyProtection="1">
      <alignment horizontal="centerContinuous"/>
      <protection/>
    </xf>
    <xf numFmtId="0" fontId="14" fillId="35" borderId="0" xfId="0" applyFont="1" applyFill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4" fillId="35" borderId="0" xfId="0" applyFont="1" applyFill="1" applyBorder="1" applyAlignment="1" applyProtection="1">
      <alignment horizontal="centerContinuous"/>
      <protection/>
    </xf>
    <xf numFmtId="0" fontId="1" fillId="34" borderId="10" xfId="0" applyFont="1" applyFill="1" applyBorder="1" applyAlignment="1" applyProtection="1">
      <alignment horizontal="right"/>
      <protection/>
    </xf>
    <xf numFmtId="0" fontId="7" fillId="34" borderId="10" xfId="0" applyFont="1" applyFill="1" applyBorder="1" applyAlignment="1" applyProtection="1">
      <alignment horizontal="right"/>
      <protection/>
    </xf>
    <xf numFmtId="0" fontId="0" fillId="34" borderId="10" xfId="0" applyFont="1" applyFill="1" applyBorder="1" applyAlignment="1" applyProtection="1">
      <alignment horizontal="right"/>
      <protection/>
    </xf>
    <xf numFmtId="0" fontId="9" fillId="34" borderId="10" xfId="0" applyFont="1" applyFill="1" applyBorder="1" applyAlignment="1" applyProtection="1">
      <alignment horizontal="right"/>
      <protection/>
    </xf>
    <xf numFmtId="1" fontId="10" fillId="34" borderId="10" xfId="0" applyNumberFormat="1" applyFont="1" applyFill="1" applyBorder="1" applyAlignment="1" applyProtection="1">
      <alignment horizontal="right"/>
      <protection/>
    </xf>
    <xf numFmtId="2" fontId="9" fillId="34" borderId="12" xfId="0" applyNumberFormat="1" applyFont="1" applyFill="1" applyBorder="1" applyAlignment="1" applyProtection="1">
      <alignment horizontal="right"/>
      <protection locked="0"/>
    </xf>
    <xf numFmtId="0" fontId="13" fillId="34" borderId="10" xfId="0" applyFont="1" applyFill="1" applyBorder="1" applyAlignment="1" applyProtection="1">
      <alignment horizontal="right"/>
      <protection/>
    </xf>
    <xf numFmtId="2" fontId="9" fillId="34" borderId="10" xfId="0" applyNumberFormat="1" applyFont="1" applyFill="1" applyBorder="1" applyAlignment="1" applyProtection="1">
      <alignment horizontal="right"/>
      <protection/>
    </xf>
    <xf numFmtId="2" fontId="9" fillId="34" borderId="10" xfId="0" applyNumberFormat="1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right"/>
      <protection/>
    </xf>
    <xf numFmtId="0" fontId="0" fillId="34" borderId="10" xfId="0" applyFont="1" applyFill="1" applyBorder="1" applyAlignment="1" applyProtection="1">
      <alignment horizontal="right"/>
      <protection/>
    </xf>
    <xf numFmtId="2" fontId="11" fillId="34" borderId="12" xfId="0" applyNumberFormat="1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 applyProtection="1">
      <alignment/>
      <protection/>
    </xf>
    <xf numFmtId="2" fontId="10" fillId="34" borderId="10" xfId="0" applyNumberFormat="1" applyFont="1" applyFill="1" applyBorder="1" applyAlignment="1" applyProtection="1">
      <alignment horizontal="right"/>
      <protection/>
    </xf>
    <xf numFmtId="0" fontId="1" fillId="34" borderId="11" xfId="0" applyFont="1" applyFill="1" applyBorder="1" applyAlignment="1" applyProtection="1">
      <alignment horizontal="right"/>
      <protection/>
    </xf>
    <xf numFmtId="2" fontId="11" fillId="34" borderId="10" xfId="0" applyNumberFormat="1" applyFont="1" applyFill="1" applyBorder="1" applyAlignment="1" applyProtection="1">
      <alignment horizontal="right"/>
      <protection/>
    </xf>
    <xf numFmtId="206" fontId="9" fillId="34" borderId="10" xfId="0" applyNumberFormat="1" applyFont="1" applyFill="1" applyBorder="1" applyAlignment="1" applyProtection="1">
      <alignment horizontal="right"/>
      <protection/>
    </xf>
    <xf numFmtId="206" fontId="11" fillId="34" borderId="10" xfId="0" applyNumberFormat="1" applyFont="1" applyFill="1" applyBorder="1" applyAlignment="1" applyProtection="1">
      <alignment horizontal="right"/>
      <protection/>
    </xf>
    <xf numFmtId="206" fontId="13" fillId="34" borderId="10" xfId="0" applyNumberFormat="1" applyFont="1" applyFill="1" applyBorder="1" applyAlignment="1" applyProtection="1">
      <alignment horizontal="right"/>
      <protection/>
    </xf>
    <xf numFmtId="0" fontId="1" fillId="34" borderId="14" xfId="0" applyFont="1" applyFill="1" applyBorder="1" applyAlignment="1" applyProtection="1">
      <alignment horizontal="right"/>
      <protection/>
    </xf>
    <xf numFmtId="0" fontId="0" fillId="34" borderId="14" xfId="0" applyFont="1" applyFill="1" applyBorder="1" applyAlignment="1" applyProtection="1">
      <alignment horizontal="right"/>
      <protection/>
    </xf>
    <xf numFmtId="0" fontId="1" fillId="34" borderId="14" xfId="0" applyFont="1" applyFill="1" applyBorder="1" applyAlignment="1" applyProtection="1">
      <alignment horizontal="right"/>
      <protection/>
    </xf>
    <xf numFmtId="0" fontId="0" fillId="34" borderId="14" xfId="0" applyFont="1" applyFill="1" applyBorder="1" applyAlignment="1" applyProtection="1">
      <alignment horizontal="right"/>
      <protection/>
    </xf>
    <xf numFmtId="1" fontId="9" fillId="34" borderId="15" xfId="0" applyNumberFormat="1" applyFont="1" applyFill="1" applyBorder="1" applyAlignment="1" applyProtection="1">
      <alignment horizontal="right"/>
      <protection locked="0"/>
    </xf>
    <xf numFmtId="0" fontId="1" fillId="34" borderId="17" xfId="0" applyFont="1" applyFill="1" applyBorder="1" applyAlignment="1" applyProtection="1">
      <alignment horizontal="right"/>
      <protection/>
    </xf>
    <xf numFmtId="0" fontId="0" fillId="34" borderId="17" xfId="0" applyFont="1" applyFill="1" applyBorder="1" applyAlignment="1" applyProtection="1">
      <alignment horizontal="right"/>
      <protection/>
    </xf>
    <xf numFmtId="0" fontId="1" fillId="34" borderId="17" xfId="0" applyFont="1" applyFill="1" applyBorder="1" applyAlignment="1" applyProtection="1">
      <alignment horizontal="right"/>
      <protection/>
    </xf>
    <xf numFmtId="0" fontId="0" fillId="34" borderId="17" xfId="0" applyFont="1" applyFill="1" applyBorder="1" applyAlignment="1" applyProtection="1">
      <alignment horizontal="right"/>
      <protection/>
    </xf>
    <xf numFmtId="1" fontId="0" fillId="34" borderId="17" xfId="0" applyNumberFormat="1" applyFont="1" applyFill="1" applyBorder="1" applyAlignment="1" applyProtection="1">
      <alignment horizontal="right"/>
      <protection/>
    </xf>
    <xf numFmtId="1" fontId="9" fillId="34" borderId="18" xfId="0" applyNumberFormat="1" applyFont="1" applyFill="1" applyBorder="1" applyAlignment="1" applyProtection="1">
      <alignment horizontal="right"/>
      <protection locked="0"/>
    </xf>
    <xf numFmtId="0" fontId="9" fillId="34" borderId="17" xfId="0" applyFont="1" applyFill="1" applyBorder="1" applyAlignment="1" applyProtection="1">
      <alignment horizontal="right"/>
      <protection/>
    </xf>
    <xf numFmtId="0" fontId="1" fillId="34" borderId="20" xfId="0" applyFont="1" applyFill="1" applyBorder="1" applyAlignment="1" applyProtection="1">
      <alignment horizontal="right"/>
      <protection/>
    </xf>
    <xf numFmtId="0" fontId="0" fillId="34" borderId="20" xfId="0" applyFont="1" applyFill="1" applyBorder="1" applyAlignment="1" applyProtection="1">
      <alignment horizontal="right"/>
      <protection/>
    </xf>
    <xf numFmtId="0" fontId="1" fillId="34" borderId="20" xfId="0" applyFont="1" applyFill="1" applyBorder="1" applyAlignment="1" applyProtection="1">
      <alignment horizontal="right"/>
      <protection/>
    </xf>
    <xf numFmtId="206" fontId="9" fillId="34" borderId="20" xfId="0" applyNumberFormat="1" applyFont="1" applyFill="1" applyBorder="1" applyAlignment="1" applyProtection="1">
      <alignment horizontal="right"/>
      <protection/>
    </xf>
    <xf numFmtId="206" fontId="11" fillId="34" borderId="20" xfId="0" applyNumberFormat="1" applyFont="1" applyFill="1" applyBorder="1" applyAlignment="1" applyProtection="1">
      <alignment horizontal="right"/>
      <protection/>
    </xf>
    <xf numFmtId="206" fontId="11" fillId="34" borderId="14" xfId="0" applyNumberFormat="1" applyFont="1" applyFill="1" applyBorder="1" applyAlignment="1" applyProtection="1">
      <alignment horizontal="right"/>
      <protection/>
    </xf>
    <xf numFmtId="0" fontId="0" fillId="34" borderId="20" xfId="0" applyFont="1" applyFill="1" applyBorder="1" applyAlignment="1" applyProtection="1">
      <alignment horizontal="right"/>
      <protection/>
    </xf>
    <xf numFmtId="206" fontId="9" fillId="34" borderId="14" xfId="0" applyNumberFormat="1" applyFont="1" applyFill="1" applyBorder="1" applyAlignment="1" applyProtection="1">
      <alignment horizontal="right"/>
      <protection/>
    </xf>
    <xf numFmtId="2" fontId="11" fillId="34" borderId="50" xfId="0" applyNumberFormat="1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2" fontId="11" fillId="34" borderId="43" xfId="0" applyNumberFormat="1" applyFont="1" applyFill="1" applyBorder="1" applyAlignment="1" applyProtection="1">
      <alignment/>
      <protection/>
    </xf>
    <xf numFmtId="2" fontId="12" fillId="33" borderId="14" xfId="0" applyNumberFormat="1" applyFont="1" applyFill="1" applyBorder="1" applyAlignment="1" applyProtection="1">
      <alignment/>
      <protection/>
    </xf>
    <xf numFmtId="2" fontId="12" fillId="33" borderId="10" xfId="0" applyNumberFormat="1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/>
      <protection/>
    </xf>
    <xf numFmtId="0" fontId="1" fillId="33" borderId="41" xfId="0" applyFont="1" applyFill="1" applyBorder="1" applyAlignment="1" applyProtection="1">
      <alignment/>
      <protection/>
    </xf>
    <xf numFmtId="0" fontId="1" fillId="33" borderId="43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20" fillId="33" borderId="41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/>
      <protection/>
    </xf>
    <xf numFmtId="0" fontId="0" fillId="33" borderId="51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51" xfId="0" applyFill="1" applyBorder="1" applyAlignment="1" applyProtection="1">
      <alignment/>
      <protection/>
    </xf>
    <xf numFmtId="0" fontId="9" fillId="34" borderId="12" xfId="0" applyFont="1" applyFill="1" applyBorder="1" applyAlignment="1" applyProtection="1">
      <alignment horizontal="centerContinuous"/>
      <protection/>
    </xf>
    <xf numFmtId="0" fontId="0" fillId="35" borderId="43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1" fillId="33" borderId="52" xfId="0" applyFont="1" applyFill="1" applyBorder="1" applyAlignment="1" applyProtection="1">
      <alignment/>
      <protection/>
    </xf>
    <xf numFmtId="0" fontId="1" fillId="33" borderId="53" xfId="0" applyFont="1" applyFill="1" applyBorder="1" applyAlignment="1" applyProtection="1">
      <alignment/>
      <protection/>
    </xf>
    <xf numFmtId="0" fontId="0" fillId="34" borderId="52" xfId="0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2" fontId="9" fillId="34" borderId="21" xfId="0" applyNumberFormat="1" applyFont="1" applyFill="1" applyBorder="1" applyAlignment="1" applyProtection="1">
      <alignment/>
      <protection locked="0"/>
    </xf>
    <xf numFmtId="2" fontId="11" fillId="34" borderId="19" xfId="0" applyNumberFormat="1" applyFont="1" applyFill="1" applyBorder="1" applyAlignment="1" applyProtection="1">
      <alignment/>
      <protection/>
    </xf>
    <xf numFmtId="0" fontId="22" fillId="37" borderId="10" xfId="0" applyFont="1" applyFill="1" applyBorder="1" applyAlignment="1" applyProtection="1">
      <alignment/>
      <protection/>
    </xf>
    <xf numFmtId="2" fontId="12" fillId="37" borderId="10" xfId="0" applyNumberFormat="1" applyFont="1" applyFill="1" applyBorder="1" applyAlignment="1" applyProtection="1">
      <alignment/>
      <protection/>
    </xf>
    <xf numFmtId="2" fontId="0" fillId="37" borderId="10" xfId="0" applyNumberFormat="1" applyFill="1" applyBorder="1" applyAlignment="1" applyProtection="1">
      <alignment/>
      <protection/>
    </xf>
    <xf numFmtId="2" fontId="25" fillId="34" borderId="17" xfId="0" applyNumberFormat="1" applyFont="1" applyFill="1" applyBorder="1" applyAlignment="1" applyProtection="1">
      <alignment/>
      <protection/>
    </xf>
    <xf numFmtId="0" fontId="26" fillId="37" borderId="10" xfId="0" applyFont="1" applyFill="1" applyBorder="1" applyAlignment="1" applyProtection="1">
      <alignment/>
      <protection/>
    </xf>
    <xf numFmtId="0" fontId="25" fillId="37" borderId="10" xfId="0" applyFont="1" applyFill="1" applyBorder="1" applyAlignment="1" applyProtection="1">
      <alignment/>
      <protection/>
    </xf>
    <xf numFmtId="0" fontId="21" fillId="37" borderId="12" xfId="0" applyFont="1" applyFill="1" applyBorder="1" applyAlignment="1" applyProtection="1">
      <alignment horizontal="right"/>
      <protection/>
    </xf>
    <xf numFmtId="0" fontId="1" fillId="37" borderId="11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21" fillId="37" borderId="10" xfId="0" applyFont="1" applyFill="1" applyBorder="1" applyAlignment="1" applyProtection="1">
      <alignment/>
      <protection/>
    </xf>
    <xf numFmtId="0" fontId="0" fillId="37" borderId="10" xfId="0" applyFont="1" applyFill="1" applyBorder="1" applyAlignment="1" applyProtection="1">
      <alignment horizontal="right"/>
      <protection/>
    </xf>
    <xf numFmtId="0" fontId="1" fillId="37" borderId="10" xfId="0" applyFont="1" applyFill="1" applyBorder="1" applyAlignment="1" applyProtection="1">
      <alignment horizontal="right"/>
      <protection/>
    </xf>
    <xf numFmtId="0" fontId="0" fillId="37" borderId="10" xfId="0" applyFont="1" applyFill="1" applyBorder="1" applyAlignment="1" applyProtection="1">
      <alignment horizontal="right"/>
      <protection/>
    </xf>
    <xf numFmtId="0" fontId="1" fillId="37" borderId="11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 horizontal="right"/>
      <protection/>
    </xf>
    <xf numFmtId="206" fontId="1" fillId="37" borderId="10" xfId="0" applyNumberFormat="1" applyFont="1" applyFill="1" applyBorder="1" applyAlignment="1" applyProtection="1">
      <alignment horizontal="right"/>
      <protection/>
    </xf>
    <xf numFmtId="0" fontId="21" fillId="37" borderId="12" xfId="0" applyFont="1" applyFill="1" applyBorder="1" applyAlignment="1" applyProtection="1">
      <alignment horizontal="right"/>
      <protection locked="0"/>
    </xf>
    <xf numFmtId="0" fontId="21" fillId="37" borderId="10" xfId="0" applyFont="1" applyFill="1" applyBorder="1" applyAlignment="1" applyProtection="1">
      <alignment horizontal="left"/>
      <protection/>
    </xf>
    <xf numFmtId="0" fontId="21" fillId="37" borderId="10" xfId="0" applyFont="1" applyFill="1" applyBorder="1" applyAlignment="1" applyProtection="1">
      <alignment horizontal="right"/>
      <protection/>
    </xf>
    <xf numFmtId="2" fontId="21" fillId="37" borderId="10" xfId="0" applyNumberFormat="1" applyFont="1" applyFill="1" applyBorder="1" applyAlignment="1" applyProtection="1">
      <alignment horizontal="right"/>
      <protection/>
    </xf>
    <xf numFmtId="2" fontId="1" fillId="36" borderId="15" xfId="0" applyNumberFormat="1" applyFont="1" applyFill="1" applyBorder="1" applyAlignment="1" applyProtection="1">
      <alignment horizontal="right"/>
      <protection/>
    </xf>
    <xf numFmtId="2" fontId="1" fillId="36" borderId="18" xfId="0" applyNumberFormat="1" applyFont="1" applyFill="1" applyBorder="1" applyAlignment="1" applyProtection="1">
      <alignment horizontal="right"/>
      <protection/>
    </xf>
    <xf numFmtId="2" fontId="1" fillId="36" borderId="21" xfId="0" applyNumberFormat="1" applyFont="1" applyFill="1" applyBorder="1" applyAlignment="1" applyProtection="1">
      <alignment horizontal="right"/>
      <protection/>
    </xf>
    <xf numFmtId="0" fontId="0" fillId="36" borderId="43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2" fontId="11" fillId="36" borderId="43" xfId="0" applyNumberFormat="1" applyFont="1" applyFill="1" applyBorder="1" applyAlignment="1" applyProtection="1">
      <alignment horizontal="center"/>
      <protection/>
    </xf>
    <xf numFmtId="2" fontId="11" fillId="36" borderId="0" xfId="0" applyNumberFormat="1" applyFont="1" applyFill="1" applyBorder="1" applyAlignment="1" applyProtection="1">
      <alignment horizontal="center"/>
      <protection/>
    </xf>
    <xf numFmtId="2" fontId="11" fillId="36" borderId="40" xfId="0" applyNumberFormat="1" applyFont="1" applyFill="1" applyBorder="1" applyAlignment="1" applyProtection="1">
      <alignment horizontal="center"/>
      <protection/>
    </xf>
    <xf numFmtId="2" fontId="1" fillId="36" borderId="48" xfId="0" applyNumberFormat="1" applyFont="1" applyFill="1" applyBorder="1" applyAlignment="1" applyProtection="1">
      <alignment horizontal="right"/>
      <protection/>
    </xf>
    <xf numFmtId="2" fontId="1" fillId="36" borderId="49" xfId="0" applyNumberFormat="1" applyFont="1" applyFill="1" applyBorder="1" applyAlignment="1" applyProtection="1">
      <alignment horizontal="right"/>
      <protection/>
    </xf>
    <xf numFmtId="2" fontId="1" fillId="36" borderId="50" xfId="0" applyNumberFormat="1" applyFont="1" applyFill="1" applyBorder="1" applyAlignment="1" applyProtection="1">
      <alignment horizontal="right"/>
      <protection/>
    </xf>
    <xf numFmtId="49" fontId="9" fillId="34" borderId="43" xfId="0" applyNumberFormat="1" applyFont="1" applyFill="1" applyBorder="1" applyAlignment="1" applyProtection="1">
      <alignment/>
      <protection locked="0"/>
    </xf>
    <xf numFmtId="206" fontId="9" fillId="34" borderId="54" xfId="0" applyNumberFormat="1" applyFont="1" applyFill="1" applyBorder="1" applyAlignment="1" applyProtection="1">
      <alignment/>
      <protection locked="0"/>
    </xf>
    <xf numFmtId="206" fontId="9" fillId="34" borderId="34" xfId="0" applyNumberFormat="1" applyFont="1" applyFill="1" applyBorder="1" applyAlignment="1" applyProtection="1">
      <alignment/>
      <protection locked="0"/>
    </xf>
    <xf numFmtId="206" fontId="9" fillId="34" borderId="55" xfId="0" applyNumberFormat="1" applyFont="1" applyFill="1" applyBorder="1" applyAlignment="1" applyProtection="1">
      <alignment/>
      <protection locked="0"/>
    </xf>
    <xf numFmtId="206" fontId="9" fillId="34" borderId="37" xfId="0" applyNumberFormat="1" applyFont="1" applyFill="1" applyBorder="1" applyAlignment="1" applyProtection="1">
      <alignment/>
      <protection locked="0"/>
    </xf>
    <xf numFmtId="2" fontId="9" fillId="34" borderId="56" xfId="0" applyNumberFormat="1" applyFont="1" applyFill="1" applyBorder="1" applyAlignment="1" applyProtection="1">
      <alignment/>
      <protection locked="0"/>
    </xf>
    <xf numFmtId="2" fontId="9" fillId="34" borderId="44" xfId="0" applyNumberFormat="1" applyFont="1" applyFill="1" applyBorder="1" applyAlignment="1" applyProtection="1">
      <alignment/>
      <protection locked="0"/>
    </xf>
    <xf numFmtId="2" fontId="9" fillId="34" borderId="5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21" fillId="35" borderId="0" xfId="0" applyFont="1" applyFill="1" applyBorder="1" applyAlignment="1" applyProtection="1">
      <alignment horizontal="right"/>
      <protection/>
    </xf>
    <xf numFmtId="0" fontId="0" fillId="37" borderId="10" xfId="0" applyFill="1" applyBorder="1" applyAlignment="1" applyProtection="1">
      <alignment/>
      <protection/>
    </xf>
    <xf numFmtId="1" fontId="9" fillId="34" borderId="14" xfId="0" applyNumberFormat="1" applyFont="1" applyFill="1" applyBorder="1" applyAlignment="1" applyProtection="1">
      <alignment horizontal="right"/>
      <protection/>
    </xf>
    <xf numFmtId="1" fontId="9" fillId="34" borderId="17" xfId="0" applyNumberFormat="1" applyFont="1" applyFill="1" applyBorder="1" applyAlignment="1" applyProtection="1">
      <alignment horizontal="right"/>
      <protection/>
    </xf>
    <xf numFmtId="0" fontId="0" fillId="36" borderId="43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4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11" fillId="35" borderId="0" xfId="0" applyFont="1" applyFill="1" applyAlignment="1" applyProtection="1">
      <alignment/>
      <protection/>
    </xf>
    <xf numFmtId="0" fontId="1" fillId="35" borderId="0" xfId="0" applyFont="1" applyFill="1" applyBorder="1" applyAlignment="1" applyProtection="1">
      <alignment horizontal="left"/>
      <protection/>
    </xf>
    <xf numFmtId="2" fontId="11" fillId="34" borderId="47" xfId="0" applyNumberFormat="1" applyFont="1" applyFill="1" applyBorder="1" applyAlignment="1" applyProtection="1">
      <alignment/>
      <protection/>
    </xf>
    <xf numFmtId="206" fontId="9" fillId="35" borderId="0" xfId="0" applyNumberFormat="1" applyFont="1" applyFill="1" applyBorder="1" applyAlignment="1" applyProtection="1">
      <alignment/>
      <protection/>
    </xf>
    <xf numFmtId="0" fontId="9" fillId="36" borderId="44" xfId="0" applyFont="1" applyFill="1" applyBorder="1" applyAlignment="1" applyProtection="1">
      <alignment/>
      <protection locked="0"/>
    </xf>
    <xf numFmtId="0" fontId="9" fillId="36" borderId="47" xfId="0" applyFont="1" applyFill="1" applyBorder="1" applyAlignment="1" applyProtection="1">
      <alignment/>
      <protection locked="0"/>
    </xf>
    <xf numFmtId="2" fontId="11" fillId="34" borderId="39" xfId="0" applyNumberFormat="1" applyFont="1" applyFill="1" applyBorder="1" applyAlignment="1" applyProtection="1">
      <alignment/>
      <protection/>
    </xf>
    <xf numFmtId="206" fontId="9" fillId="34" borderId="34" xfId="0" applyNumberFormat="1" applyFont="1" applyFill="1" applyBorder="1" applyAlignment="1" applyProtection="1">
      <alignment/>
      <protection locked="0"/>
    </xf>
    <xf numFmtId="49" fontId="9" fillId="34" borderId="16" xfId="0" applyNumberFormat="1" applyFont="1" applyFill="1" applyBorder="1" applyAlignment="1" applyProtection="1">
      <alignment/>
      <protection locked="0"/>
    </xf>
    <xf numFmtId="49" fontId="9" fillId="34" borderId="17" xfId="0" applyNumberFormat="1" applyFont="1" applyFill="1" applyBorder="1" applyAlignment="1" applyProtection="1">
      <alignment/>
      <protection locked="0"/>
    </xf>
    <xf numFmtId="2" fontId="11" fillId="36" borderId="26" xfId="0" applyNumberFormat="1" applyFont="1" applyFill="1" applyBorder="1" applyAlignment="1" applyProtection="1">
      <alignment horizontal="center"/>
      <protection/>
    </xf>
    <xf numFmtId="2" fontId="11" fillId="36" borderId="51" xfId="0" applyNumberFormat="1" applyFont="1" applyFill="1" applyBorder="1" applyAlignment="1" applyProtection="1">
      <alignment horizontal="center"/>
      <protection/>
    </xf>
    <xf numFmtId="2" fontId="11" fillId="36" borderId="46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 horizontal="left"/>
      <protection/>
    </xf>
    <xf numFmtId="0" fontId="1" fillId="37" borderId="10" xfId="0" applyFont="1" applyFill="1" applyBorder="1" applyAlignment="1" applyProtection="1">
      <alignment horizontal="right"/>
      <protection/>
    </xf>
    <xf numFmtId="207" fontId="0" fillId="34" borderId="17" xfId="0" applyNumberFormat="1" applyFont="1" applyFill="1" applyBorder="1" applyAlignment="1" applyProtection="1">
      <alignment horizontal="right"/>
      <protection/>
    </xf>
    <xf numFmtId="2" fontId="11" fillId="34" borderId="18" xfId="0" applyNumberFormat="1" applyFont="1" applyFill="1" applyBorder="1" applyAlignment="1" applyProtection="1">
      <alignment horizontal="right"/>
      <protection/>
    </xf>
    <xf numFmtId="2" fontId="11" fillId="34" borderId="21" xfId="0" applyNumberFormat="1" applyFont="1" applyFill="1" applyBorder="1" applyAlignment="1" applyProtection="1">
      <alignment horizontal="right"/>
      <protection/>
    </xf>
    <xf numFmtId="2" fontId="9" fillId="34" borderId="18" xfId="0" applyNumberFormat="1" applyFont="1" applyFill="1" applyBorder="1" applyAlignment="1" applyProtection="1">
      <alignment horizontal="right"/>
      <protection locked="0"/>
    </xf>
    <xf numFmtId="2" fontId="11" fillId="34" borderId="38" xfId="0" applyNumberFormat="1" applyFont="1" applyFill="1" applyBorder="1" applyAlignment="1" applyProtection="1">
      <alignment/>
      <protection/>
    </xf>
    <xf numFmtId="0" fontId="1" fillId="38" borderId="11" xfId="0" applyFont="1" applyFill="1" applyBorder="1" applyAlignment="1" applyProtection="1">
      <alignment/>
      <protection/>
    </xf>
    <xf numFmtId="0" fontId="0" fillId="38" borderId="10" xfId="0" applyFill="1" applyBorder="1" applyAlignment="1" applyProtection="1">
      <alignment/>
      <protection/>
    </xf>
    <xf numFmtId="0" fontId="1" fillId="38" borderId="10" xfId="0" applyFont="1" applyFill="1" applyBorder="1" applyAlignment="1" applyProtection="1">
      <alignment/>
      <protection/>
    </xf>
    <xf numFmtId="0" fontId="1" fillId="38" borderId="10" xfId="0" applyFont="1" applyFill="1" applyBorder="1" applyAlignment="1" applyProtection="1">
      <alignment horizontal="right"/>
      <protection/>
    </xf>
    <xf numFmtId="0" fontId="0" fillId="38" borderId="10" xfId="0" applyFont="1" applyFill="1" applyBorder="1" applyAlignment="1" applyProtection="1">
      <alignment horizontal="right"/>
      <protection/>
    </xf>
    <xf numFmtId="0" fontId="1" fillId="38" borderId="10" xfId="0" applyFont="1" applyFill="1" applyBorder="1" applyAlignment="1" applyProtection="1">
      <alignment horizontal="right"/>
      <protection/>
    </xf>
    <xf numFmtId="0" fontId="0" fillId="38" borderId="10" xfId="0" applyFont="1" applyFill="1" applyBorder="1" applyAlignment="1" applyProtection="1">
      <alignment horizontal="right"/>
      <protection/>
    </xf>
    <xf numFmtId="206" fontId="9" fillId="38" borderId="10" xfId="0" applyNumberFormat="1" applyFont="1" applyFill="1" applyBorder="1" applyAlignment="1" applyProtection="1">
      <alignment horizontal="right"/>
      <protection/>
    </xf>
    <xf numFmtId="2" fontId="11" fillId="38" borderId="11" xfId="0" applyNumberFormat="1" applyFont="1" applyFill="1" applyBorder="1" applyAlignment="1" applyProtection="1">
      <alignment horizontal="right"/>
      <protection/>
    </xf>
    <xf numFmtId="2" fontId="1" fillId="38" borderId="10" xfId="0" applyNumberFormat="1" applyFont="1" applyFill="1" applyBorder="1" applyAlignment="1" applyProtection="1">
      <alignment/>
      <protection/>
    </xf>
    <xf numFmtId="207" fontId="0" fillId="38" borderId="10" xfId="0" applyNumberFormat="1" applyFont="1" applyFill="1" applyBorder="1" applyAlignment="1" applyProtection="1">
      <alignment/>
      <protection/>
    </xf>
    <xf numFmtId="206" fontId="11" fillId="38" borderId="10" xfId="0" applyNumberFormat="1" applyFont="1" applyFill="1" applyBorder="1" applyAlignment="1" applyProtection="1">
      <alignment/>
      <protection/>
    </xf>
    <xf numFmtId="206" fontId="11" fillId="38" borderId="10" xfId="0" applyNumberFormat="1" applyFont="1" applyFill="1" applyBorder="1" applyAlignment="1" applyProtection="1">
      <alignment horizontal="right"/>
      <protection/>
    </xf>
    <xf numFmtId="2" fontId="11" fillId="38" borderId="10" xfId="0" applyNumberFormat="1" applyFont="1" applyFill="1" applyBorder="1" applyAlignment="1" applyProtection="1">
      <alignment horizontal="right"/>
      <protection/>
    </xf>
    <xf numFmtId="2" fontId="0" fillId="38" borderId="12" xfId="0" applyNumberFormat="1" applyFill="1" applyBorder="1" applyAlignment="1" applyProtection="1">
      <alignment/>
      <protection/>
    </xf>
    <xf numFmtId="2" fontId="11" fillId="38" borderId="11" xfId="0" applyNumberFormat="1" applyFont="1" applyFill="1" applyBorder="1" applyAlignment="1" applyProtection="1">
      <alignment/>
      <protection/>
    </xf>
    <xf numFmtId="207" fontId="13" fillId="38" borderId="10" xfId="0" applyNumberFormat="1" applyFont="1" applyFill="1" applyBorder="1" applyAlignment="1" applyProtection="1">
      <alignment horizontal="left"/>
      <protection/>
    </xf>
    <xf numFmtId="207" fontId="10" fillId="38" borderId="10" xfId="0" applyNumberFormat="1" applyFont="1" applyFill="1" applyBorder="1" applyAlignment="1" applyProtection="1">
      <alignment horizontal="right"/>
      <protection/>
    </xf>
    <xf numFmtId="2" fontId="0" fillId="38" borderId="10" xfId="0" applyNumberFormat="1" applyFill="1" applyBorder="1" applyAlignment="1" applyProtection="1">
      <alignment/>
      <protection/>
    </xf>
    <xf numFmtId="207" fontId="19" fillId="38" borderId="10" xfId="0" applyNumberFormat="1" applyFont="1" applyFill="1" applyBorder="1" applyAlignment="1" applyProtection="1">
      <alignment horizontal="right"/>
      <protection/>
    </xf>
    <xf numFmtId="0" fontId="13" fillId="38" borderId="11" xfId="0" applyFont="1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/>
      <protection/>
    </xf>
    <xf numFmtId="0" fontId="1" fillId="34" borderId="22" xfId="0" applyFont="1" applyFill="1" applyBorder="1" applyAlignment="1" applyProtection="1">
      <alignment/>
      <protection/>
    </xf>
    <xf numFmtId="0" fontId="13" fillId="34" borderId="16" xfId="0" applyFont="1" applyFill="1" applyBorder="1" applyAlignment="1" applyProtection="1">
      <alignment/>
      <protection/>
    </xf>
    <xf numFmtId="0" fontId="1" fillId="34" borderId="26" xfId="0" applyFont="1" applyFill="1" applyBorder="1" applyAlignment="1" applyProtection="1">
      <alignment/>
      <protection/>
    </xf>
    <xf numFmtId="207" fontId="9" fillId="34" borderId="18" xfId="0" applyNumberFormat="1" applyFont="1" applyFill="1" applyBorder="1" applyAlignment="1" applyProtection="1">
      <alignment horizontal="right"/>
      <protection locked="0"/>
    </xf>
    <xf numFmtId="207" fontId="11" fillId="34" borderId="18" xfId="0" applyNumberFormat="1" applyFont="1" applyFill="1" applyBorder="1" applyAlignment="1" applyProtection="1">
      <alignment horizontal="right"/>
      <protection/>
    </xf>
    <xf numFmtId="2" fontId="11" fillId="34" borderId="15" xfId="0" applyNumberFormat="1" applyFont="1" applyFill="1" applyBorder="1" applyAlignment="1" applyProtection="1">
      <alignment horizontal="right"/>
      <protection/>
    </xf>
    <xf numFmtId="2" fontId="11" fillId="34" borderId="14" xfId="0" applyNumberFormat="1" applyFont="1" applyFill="1" applyBorder="1" applyAlignment="1" applyProtection="1">
      <alignment horizontal="right"/>
      <protection/>
    </xf>
    <xf numFmtId="2" fontId="0" fillId="34" borderId="14" xfId="0" applyNumberFormat="1" applyFont="1" applyFill="1" applyBorder="1" applyAlignment="1" applyProtection="1">
      <alignment horizontal="right"/>
      <protection/>
    </xf>
    <xf numFmtId="2" fontId="1" fillId="34" borderId="14" xfId="0" applyNumberFormat="1" applyFont="1" applyFill="1" applyBorder="1" applyAlignment="1" applyProtection="1">
      <alignment horizontal="right"/>
      <protection/>
    </xf>
    <xf numFmtId="2" fontId="0" fillId="34" borderId="14" xfId="0" applyNumberFormat="1" applyFont="1" applyFill="1" applyBorder="1" applyAlignment="1" applyProtection="1">
      <alignment horizontal="right"/>
      <protection/>
    </xf>
    <xf numFmtId="2" fontId="11" fillId="34" borderId="17" xfId="0" applyNumberFormat="1" applyFont="1" applyFill="1" applyBorder="1" applyAlignment="1" applyProtection="1">
      <alignment horizontal="right"/>
      <protection/>
    </xf>
    <xf numFmtId="2" fontId="0" fillId="34" borderId="17" xfId="0" applyNumberFormat="1" applyFont="1" applyFill="1" applyBorder="1" applyAlignment="1" applyProtection="1">
      <alignment horizontal="right"/>
      <protection/>
    </xf>
    <xf numFmtId="2" fontId="1" fillId="34" borderId="17" xfId="0" applyNumberFormat="1" applyFont="1" applyFill="1" applyBorder="1" applyAlignment="1" applyProtection="1">
      <alignment horizontal="right"/>
      <protection/>
    </xf>
    <xf numFmtId="2" fontId="0" fillId="34" borderId="17" xfId="0" applyNumberFormat="1" applyFont="1" applyFill="1" applyBorder="1" applyAlignment="1" applyProtection="1">
      <alignment horizontal="right"/>
      <protection/>
    </xf>
    <xf numFmtId="2" fontId="9" fillId="34" borderId="17" xfId="0" applyNumberFormat="1" applyFont="1" applyFill="1" applyBorder="1" applyAlignment="1" applyProtection="1">
      <alignment horizontal="right"/>
      <protection/>
    </xf>
    <xf numFmtId="2" fontId="11" fillId="34" borderId="20" xfId="0" applyNumberFormat="1" applyFont="1" applyFill="1" applyBorder="1" applyAlignment="1" applyProtection="1">
      <alignment horizontal="right"/>
      <protection/>
    </xf>
    <xf numFmtId="2" fontId="0" fillId="34" borderId="20" xfId="0" applyNumberFormat="1" applyFont="1" applyFill="1" applyBorder="1" applyAlignment="1" applyProtection="1">
      <alignment horizontal="right"/>
      <protection/>
    </xf>
    <xf numFmtId="2" fontId="1" fillId="34" borderId="20" xfId="0" applyNumberFormat="1" applyFont="1" applyFill="1" applyBorder="1" applyAlignment="1" applyProtection="1">
      <alignment horizontal="right"/>
      <protection/>
    </xf>
    <xf numFmtId="2" fontId="0" fillId="34" borderId="20" xfId="0" applyNumberFormat="1" applyFont="1" applyFill="1" applyBorder="1" applyAlignment="1" applyProtection="1">
      <alignment horizontal="right"/>
      <protection/>
    </xf>
    <xf numFmtId="2" fontId="11" fillId="35" borderId="0" xfId="0" applyNumberFormat="1" applyFont="1" applyFill="1" applyBorder="1" applyAlignment="1" applyProtection="1">
      <alignment horizontal="right"/>
      <protection/>
    </xf>
    <xf numFmtId="2" fontId="0" fillId="35" borderId="0" xfId="0" applyNumberFormat="1" applyFont="1" applyFill="1" applyBorder="1" applyAlignment="1" applyProtection="1">
      <alignment horizontal="right"/>
      <protection/>
    </xf>
    <xf numFmtId="2" fontId="0" fillId="35" borderId="0" xfId="0" applyNumberFormat="1" applyFont="1" applyFill="1" applyBorder="1" applyAlignment="1" applyProtection="1">
      <alignment horizontal="right"/>
      <protection/>
    </xf>
    <xf numFmtId="2" fontId="11" fillId="37" borderId="10" xfId="0" applyNumberFormat="1" applyFont="1" applyFill="1" applyBorder="1" applyAlignment="1" applyProtection="1">
      <alignment horizontal="right"/>
      <protection/>
    </xf>
    <xf numFmtId="2" fontId="0" fillId="37" borderId="10" xfId="0" applyNumberFormat="1" applyFont="1" applyFill="1" applyBorder="1" applyAlignment="1" applyProtection="1">
      <alignment horizontal="right"/>
      <protection/>
    </xf>
    <xf numFmtId="2" fontId="1" fillId="37" borderId="10" xfId="0" applyNumberFormat="1" applyFont="1" applyFill="1" applyBorder="1" applyAlignment="1" applyProtection="1">
      <alignment horizontal="right"/>
      <protection/>
    </xf>
    <xf numFmtId="2" fontId="0" fillId="37" borderId="10" xfId="0" applyNumberFormat="1" applyFont="1" applyFill="1" applyBorder="1" applyAlignment="1" applyProtection="1">
      <alignment horizontal="right"/>
      <protection/>
    </xf>
    <xf numFmtId="2" fontId="11" fillId="37" borderId="12" xfId="0" applyNumberFormat="1" applyFont="1" applyFill="1" applyBorder="1" applyAlignment="1" applyProtection="1">
      <alignment horizontal="right"/>
      <protection/>
    </xf>
    <xf numFmtId="2" fontId="9" fillId="34" borderId="14" xfId="0" applyNumberFormat="1" applyFont="1" applyFill="1" applyBorder="1" applyAlignment="1" applyProtection="1">
      <alignment horizontal="right"/>
      <protection/>
    </xf>
    <xf numFmtId="207" fontId="9" fillId="34" borderId="17" xfId="0" applyNumberFormat="1" applyFont="1" applyFill="1" applyBorder="1" applyAlignment="1" applyProtection="1">
      <alignment horizontal="right"/>
      <protection/>
    </xf>
    <xf numFmtId="207" fontId="1" fillId="34" borderId="17" xfId="0" applyNumberFormat="1" applyFont="1" applyFill="1" applyBorder="1" applyAlignment="1" applyProtection="1">
      <alignment horizontal="right"/>
      <protection/>
    </xf>
    <xf numFmtId="207" fontId="0" fillId="34" borderId="17" xfId="0" applyNumberFormat="1" applyFont="1" applyFill="1" applyBorder="1" applyAlignment="1" applyProtection="1">
      <alignment horizontal="right"/>
      <protection/>
    </xf>
    <xf numFmtId="207" fontId="11" fillId="34" borderId="17" xfId="0" applyNumberFormat="1" applyFont="1" applyFill="1" applyBorder="1" applyAlignment="1" applyProtection="1">
      <alignment horizontal="right"/>
      <protection/>
    </xf>
    <xf numFmtId="2" fontId="9" fillId="34" borderId="20" xfId="0" applyNumberFormat="1" applyFont="1" applyFill="1" applyBorder="1" applyAlignment="1" applyProtection="1">
      <alignment horizontal="right"/>
      <protection/>
    </xf>
    <xf numFmtId="207" fontId="9" fillId="34" borderId="0" xfId="0" applyNumberFormat="1" applyFont="1" applyFill="1" applyBorder="1" applyAlignment="1" applyProtection="1">
      <alignment/>
      <protection/>
    </xf>
    <xf numFmtId="0" fontId="21" fillId="38" borderId="12" xfId="0" applyFont="1" applyFill="1" applyBorder="1" applyAlignment="1" applyProtection="1">
      <alignment horizontal="right"/>
      <protection/>
    </xf>
    <xf numFmtId="206" fontId="9" fillId="38" borderId="12" xfId="0" applyNumberFormat="1" applyFont="1" applyFill="1" applyBorder="1" applyAlignment="1" applyProtection="1">
      <alignment horizontal="right"/>
      <protection/>
    </xf>
    <xf numFmtId="0" fontId="0" fillId="38" borderId="12" xfId="0" applyFill="1" applyBorder="1" applyAlignment="1" applyProtection="1">
      <alignment/>
      <protection/>
    </xf>
    <xf numFmtId="2" fontId="0" fillId="37" borderId="10" xfId="0" applyNumberFormat="1" applyFont="1" applyFill="1" applyBorder="1" applyAlignment="1" applyProtection="1">
      <alignment/>
      <protection/>
    </xf>
    <xf numFmtId="2" fontId="11" fillId="36" borderId="22" xfId="0" applyNumberFormat="1" applyFont="1" applyFill="1" applyBorder="1" applyAlignment="1" applyProtection="1">
      <alignment horizontal="center"/>
      <protection/>
    </xf>
    <xf numFmtId="2" fontId="11" fillId="36" borderId="41" xfId="0" applyNumberFormat="1" applyFont="1" applyFill="1" applyBorder="1" applyAlignment="1" applyProtection="1">
      <alignment horizontal="center"/>
      <protection/>
    </xf>
    <xf numFmtId="2" fontId="11" fillId="36" borderId="42" xfId="0" applyNumberFormat="1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/>
      <protection/>
    </xf>
    <xf numFmtId="0" fontId="9" fillId="34" borderId="12" xfId="0" applyFont="1" applyFill="1" applyBorder="1" applyAlignment="1" applyProtection="1">
      <alignment horizontal="right"/>
      <protection locked="0"/>
    </xf>
    <xf numFmtId="0" fontId="9" fillId="34" borderId="10" xfId="0" applyFont="1" applyFill="1" applyBorder="1" applyAlignment="1" applyProtection="1">
      <alignment horizontal="right"/>
      <protection locked="0"/>
    </xf>
    <xf numFmtId="0" fontId="21" fillId="37" borderId="11" xfId="0" applyFont="1" applyFill="1" applyBorder="1" applyAlignment="1" applyProtection="1">
      <alignment/>
      <protection locked="0"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3" fillId="33" borderId="18" xfId="0" applyFont="1" applyFill="1" applyBorder="1" applyAlignment="1" applyProtection="1">
      <alignment horizontal="right"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right"/>
      <protection/>
    </xf>
    <xf numFmtId="0" fontId="1" fillId="33" borderId="15" xfId="0" applyFont="1" applyFill="1" applyBorder="1" applyAlignment="1" applyProtection="1">
      <alignment horizontal="right"/>
      <protection/>
    </xf>
    <xf numFmtId="0" fontId="1" fillId="37" borderId="11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7" fillId="35" borderId="0" xfId="0" applyFont="1" applyFill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46" xfId="0" applyFont="1" applyFill="1" applyBorder="1" applyAlignment="1" applyProtection="1">
      <alignment horizontal="right"/>
      <protection/>
    </xf>
    <xf numFmtId="0" fontId="12" fillId="35" borderId="0" xfId="0" applyFont="1" applyFill="1" applyAlignment="1" applyProtection="1">
      <alignment/>
      <protection/>
    </xf>
    <xf numFmtId="0" fontId="12" fillId="35" borderId="0" xfId="0" applyFont="1" applyFill="1" applyAlignment="1" applyProtection="1">
      <alignment/>
      <protection/>
    </xf>
    <xf numFmtId="0" fontId="12" fillId="35" borderId="0" xfId="0" applyFont="1" applyFill="1" applyAlignment="1" applyProtection="1">
      <alignment horizontal="right"/>
      <protection/>
    </xf>
    <xf numFmtId="0" fontId="8" fillId="35" borderId="0" xfId="0" applyFont="1" applyFill="1" applyAlignment="1" applyProtection="1">
      <alignment horizontal="centerContinuous"/>
      <protection/>
    </xf>
    <xf numFmtId="0" fontId="12" fillId="35" borderId="0" xfId="0" applyFont="1" applyFill="1" applyBorder="1" applyAlignment="1" applyProtection="1">
      <alignment horizontal="left"/>
      <protection/>
    </xf>
    <xf numFmtId="0" fontId="12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 horizontal="centerContinuous"/>
      <protection/>
    </xf>
    <xf numFmtId="2" fontId="17" fillId="35" borderId="0" xfId="0" applyNumberFormat="1" applyFont="1" applyFill="1" applyBorder="1" applyAlignment="1" applyProtection="1">
      <alignment horizontal="left"/>
      <protection/>
    </xf>
    <xf numFmtId="0" fontId="17" fillId="35" borderId="0" xfId="0" applyFont="1" applyFill="1" applyAlignment="1" applyProtection="1">
      <alignment horizontal="left"/>
      <protection/>
    </xf>
    <xf numFmtId="0" fontId="12" fillId="35" borderId="0" xfId="0" applyFont="1" applyFill="1" applyBorder="1" applyAlignment="1" applyProtection="1">
      <alignment horizontal="right"/>
      <protection/>
    </xf>
    <xf numFmtId="2" fontId="17" fillId="35" borderId="0" xfId="0" applyNumberFormat="1" applyFont="1" applyFill="1" applyBorder="1" applyAlignment="1" applyProtection="1">
      <alignment horizontal="center"/>
      <protection/>
    </xf>
    <xf numFmtId="2" fontId="6" fillId="35" borderId="0" xfId="0" applyNumberFormat="1" applyFont="1" applyFill="1" applyBorder="1" applyAlignment="1" applyProtection="1">
      <alignment horizontal="center"/>
      <protection/>
    </xf>
    <xf numFmtId="0" fontId="12" fillId="35" borderId="18" xfId="0" applyFont="1" applyFill="1" applyBorder="1" applyAlignment="1" applyProtection="1">
      <alignment horizontal="right"/>
      <protection/>
    </xf>
    <xf numFmtId="0" fontId="12" fillId="35" borderId="21" xfId="0" applyFont="1" applyFill="1" applyBorder="1" applyAlignment="1" applyProtection="1">
      <alignment horizontal="right"/>
      <protection/>
    </xf>
    <xf numFmtId="0" fontId="12" fillId="35" borderId="13" xfId="0" applyFont="1" applyFill="1" applyBorder="1" applyAlignment="1" applyProtection="1">
      <alignment/>
      <protection/>
    </xf>
    <xf numFmtId="0" fontId="12" fillId="35" borderId="16" xfId="0" applyFont="1" applyFill="1" applyBorder="1" applyAlignment="1" applyProtection="1">
      <alignment/>
      <protection/>
    </xf>
    <xf numFmtId="2" fontId="17" fillId="35" borderId="18" xfId="0" applyNumberFormat="1" applyFont="1" applyFill="1" applyBorder="1" applyAlignment="1" applyProtection="1">
      <alignment horizontal="right"/>
      <protection/>
    </xf>
    <xf numFmtId="0" fontId="12" fillId="35" borderId="19" xfId="0" applyFont="1" applyFill="1" applyBorder="1" applyAlignment="1" applyProtection="1">
      <alignment/>
      <protection/>
    </xf>
    <xf numFmtId="2" fontId="17" fillId="35" borderId="21" xfId="0" applyNumberFormat="1" applyFont="1" applyFill="1" applyBorder="1" applyAlignment="1" applyProtection="1">
      <alignment horizontal="right"/>
      <protection/>
    </xf>
    <xf numFmtId="0" fontId="12" fillId="35" borderId="11" xfId="0" applyFont="1" applyFill="1" applyBorder="1" applyAlignment="1" applyProtection="1">
      <alignment/>
      <protection/>
    </xf>
    <xf numFmtId="0" fontId="12" fillId="35" borderId="10" xfId="0" applyFont="1" applyFill="1" applyBorder="1" applyAlignment="1" applyProtection="1">
      <alignment/>
      <protection/>
    </xf>
    <xf numFmtId="0" fontId="12" fillId="35" borderId="10" xfId="0" applyFont="1" applyFill="1" applyBorder="1" applyAlignment="1" applyProtection="1">
      <alignment/>
      <protection/>
    </xf>
    <xf numFmtId="0" fontId="12" fillId="35" borderId="12" xfId="0" applyFont="1" applyFill="1" applyBorder="1" applyAlignment="1" applyProtection="1">
      <alignment horizontal="right"/>
      <protection/>
    </xf>
    <xf numFmtId="0" fontId="12" fillId="35" borderId="20" xfId="0" applyFont="1" applyFill="1" applyBorder="1" applyAlignment="1" applyProtection="1">
      <alignment/>
      <protection/>
    </xf>
    <xf numFmtId="0" fontId="12" fillId="35" borderId="17" xfId="0" applyFont="1" applyFill="1" applyBorder="1" applyAlignment="1" applyProtection="1">
      <alignment/>
      <protection/>
    </xf>
    <xf numFmtId="0" fontId="12" fillId="35" borderId="11" xfId="0" applyFont="1" applyFill="1" applyBorder="1" applyAlignment="1" applyProtection="1">
      <alignment/>
      <protection/>
    </xf>
    <xf numFmtId="0" fontId="12" fillId="35" borderId="12" xfId="0" applyFont="1" applyFill="1" applyBorder="1" applyAlignment="1" applyProtection="1">
      <alignment horizontal="right"/>
      <protection/>
    </xf>
    <xf numFmtId="211" fontId="9" fillId="35" borderId="0" xfId="0" applyNumberFormat="1" applyFont="1" applyFill="1" applyBorder="1" applyAlignment="1" applyProtection="1">
      <alignment horizontal="centerContinuous"/>
      <protection/>
    </xf>
    <xf numFmtId="0" fontId="13" fillId="37" borderId="11" xfId="0" applyFont="1" applyFill="1" applyBorder="1" applyAlignment="1" applyProtection="1">
      <alignment horizontal="left"/>
      <protection/>
    </xf>
    <xf numFmtId="0" fontId="27" fillId="37" borderId="10" xfId="0" applyFont="1" applyFill="1" applyBorder="1" applyAlignment="1" applyProtection="1">
      <alignment horizontal="centerContinuous"/>
      <protection/>
    </xf>
    <xf numFmtId="0" fontId="13" fillId="33" borderId="16" xfId="0" applyFont="1" applyFill="1" applyBorder="1" applyAlignment="1" applyProtection="1">
      <alignment/>
      <protection/>
    </xf>
    <xf numFmtId="0" fontId="1" fillId="33" borderId="43" xfId="0" applyFont="1" applyFill="1" applyBorder="1" applyAlignment="1" applyProtection="1">
      <alignment/>
      <protection/>
    </xf>
    <xf numFmtId="0" fontId="1" fillId="33" borderId="40" xfId="0" applyFont="1" applyFill="1" applyBorder="1" applyAlignment="1" applyProtection="1">
      <alignment horizontal="right"/>
      <protection/>
    </xf>
    <xf numFmtId="0" fontId="17" fillId="35" borderId="0" xfId="0" applyFont="1" applyFill="1" applyBorder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2" fontId="17" fillId="35" borderId="0" xfId="0" applyNumberFormat="1" applyFont="1" applyFill="1" applyBorder="1" applyAlignment="1" applyProtection="1">
      <alignment horizontal="right"/>
      <protection/>
    </xf>
    <xf numFmtId="0" fontId="1" fillId="35" borderId="11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 horizontal="right"/>
      <protection/>
    </xf>
    <xf numFmtId="0" fontId="1" fillId="35" borderId="10" xfId="0" applyFont="1" applyFill="1" applyBorder="1" applyAlignment="1" applyProtection="1">
      <alignment horizontal="right"/>
      <protection/>
    </xf>
    <xf numFmtId="0" fontId="0" fillId="35" borderId="10" xfId="0" applyFont="1" applyFill="1" applyBorder="1" applyAlignment="1" applyProtection="1">
      <alignment horizontal="right"/>
      <protection/>
    </xf>
    <xf numFmtId="0" fontId="13" fillId="35" borderId="10" xfId="0" applyFont="1" applyFill="1" applyBorder="1" applyAlignment="1" applyProtection="1">
      <alignment horizontal="left"/>
      <protection/>
    </xf>
    <xf numFmtId="0" fontId="13" fillId="35" borderId="10" xfId="0" applyFont="1" applyFill="1" applyBorder="1" applyAlignment="1" applyProtection="1">
      <alignment/>
      <protection/>
    </xf>
    <xf numFmtId="0" fontId="13" fillId="35" borderId="12" xfId="0" applyFont="1" applyFill="1" applyBorder="1" applyAlignment="1" applyProtection="1">
      <alignment horizontal="right"/>
      <protection/>
    </xf>
    <xf numFmtId="0" fontId="13" fillId="35" borderId="10" xfId="0" applyFont="1" applyFill="1" applyBorder="1" applyAlignment="1" applyProtection="1">
      <alignment horizontal="right"/>
      <protection/>
    </xf>
    <xf numFmtId="2" fontId="9" fillId="35" borderId="10" xfId="0" applyNumberFormat="1" applyFont="1" applyFill="1" applyBorder="1" applyAlignment="1" applyProtection="1">
      <alignment horizontal="right"/>
      <protection/>
    </xf>
    <xf numFmtId="0" fontId="13" fillId="35" borderId="12" xfId="0" applyFont="1" applyFill="1" applyBorder="1" applyAlignment="1" applyProtection="1">
      <alignment/>
      <protection/>
    </xf>
    <xf numFmtId="0" fontId="13" fillId="35" borderId="10" xfId="0" applyFont="1" applyFill="1" applyBorder="1" applyAlignment="1" applyProtection="1">
      <alignment horizontal="left"/>
      <protection/>
    </xf>
    <xf numFmtId="0" fontId="13" fillId="35" borderId="10" xfId="0" applyFont="1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/>
      <protection/>
    </xf>
    <xf numFmtId="2" fontId="10" fillId="35" borderId="10" xfId="0" applyNumberFormat="1" applyFont="1" applyFill="1" applyBorder="1" applyAlignment="1" applyProtection="1">
      <alignment horizontal="right"/>
      <protection/>
    </xf>
    <xf numFmtId="0" fontId="1" fillId="35" borderId="11" xfId="0" applyFont="1" applyFill="1" applyBorder="1" applyAlignment="1" applyProtection="1">
      <alignment horizontal="right"/>
      <protection/>
    </xf>
    <xf numFmtId="2" fontId="9" fillId="35" borderId="10" xfId="0" applyNumberFormat="1" applyFont="1" applyFill="1" applyBorder="1" applyAlignment="1" applyProtection="1">
      <alignment/>
      <protection/>
    </xf>
    <xf numFmtId="2" fontId="11" fillId="35" borderId="10" xfId="0" applyNumberFormat="1" applyFont="1" applyFill="1" applyBorder="1" applyAlignment="1" applyProtection="1">
      <alignment horizontal="right"/>
      <protection/>
    </xf>
    <xf numFmtId="206" fontId="9" fillId="35" borderId="10" xfId="0" applyNumberFormat="1" applyFont="1" applyFill="1" applyBorder="1" applyAlignment="1" applyProtection="1">
      <alignment horizontal="right"/>
      <protection/>
    </xf>
    <xf numFmtId="0" fontId="1" fillId="35" borderId="16" xfId="0" applyFon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/>
      <protection/>
    </xf>
    <xf numFmtId="0" fontId="1" fillId="35" borderId="14" xfId="0" applyFont="1" applyFill="1" applyBorder="1" applyAlignment="1" applyProtection="1">
      <alignment/>
      <protection/>
    </xf>
    <xf numFmtId="0" fontId="1" fillId="35" borderId="15" xfId="0" applyFont="1" applyFill="1" applyBorder="1" applyAlignment="1" applyProtection="1">
      <alignment horizontal="right"/>
      <protection/>
    </xf>
    <xf numFmtId="0" fontId="1" fillId="35" borderId="17" xfId="0" applyFont="1" applyFill="1" applyBorder="1" applyAlignment="1" applyProtection="1">
      <alignment horizontal="right"/>
      <protection/>
    </xf>
    <xf numFmtId="0" fontId="0" fillId="35" borderId="17" xfId="0" applyFont="1" applyFill="1" applyBorder="1" applyAlignment="1" applyProtection="1">
      <alignment horizontal="right"/>
      <protection/>
    </xf>
    <xf numFmtId="1" fontId="9" fillId="35" borderId="17" xfId="0" applyNumberFormat="1" applyFont="1" applyFill="1" applyBorder="1" applyAlignment="1" applyProtection="1">
      <alignment horizontal="right"/>
      <protection/>
    </xf>
    <xf numFmtId="0" fontId="1" fillId="35" borderId="17" xfId="0" applyFont="1" applyFill="1" applyBorder="1" applyAlignment="1" applyProtection="1">
      <alignment/>
      <protection/>
    </xf>
    <xf numFmtId="0" fontId="1" fillId="35" borderId="18" xfId="0" applyFont="1" applyFill="1" applyBorder="1" applyAlignment="1" applyProtection="1">
      <alignment horizontal="right"/>
      <protection/>
    </xf>
    <xf numFmtId="2" fontId="9" fillId="35" borderId="17" xfId="0" applyNumberFormat="1" applyFont="1" applyFill="1" applyBorder="1" applyAlignment="1" applyProtection="1">
      <alignment horizontal="right"/>
      <protection/>
    </xf>
    <xf numFmtId="2" fontId="0" fillId="35" borderId="17" xfId="0" applyNumberFormat="1" applyFont="1" applyFill="1" applyBorder="1" applyAlignment="1" applyProtection="1">
      <alignment horizontal="right"/>
      <protection/>
    </xf>
    <xf numFmtId="2" fontId="1" fillId="35" borderId="17" xfId="0" applyNumberFormat="1" applyFont="1" applyFill="1" applyBorder="1" applyAlignment="1" applyProtection="1">
      <alignment horizontal="right"/>
      <protection/>
    </xf>
    <xf numFmtId="0" fontId="1" fillId="35" borderId="19" xfId="0" applyFont="1" applyFill="1" applyBorder="1" applyAlignment="1" applyProtection="1">
      <alignment/>
      <protection/>
    </xf>
    <xf numFmtId="0" fontId="1" fillId="35" borderId="20" xfId="0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 horizontal="right"/>
      <protection/>
    </xf>
    <xf numFmtId="206" fontId="9" fillId="35" borderId="10" xfId="0" applyNumberFormat="1" applyFont="1" applyFill="1" applyBorder="1" applyAlignment="1" applyProtection="1">
      <alignment horizontal="right"/>
      <protection/>
    </xf>
    <xf numFmtId="0" fontId="1" fillId="35" borderId="22" xfId="0" applyFont="1" applyFill="1" applyBorder="1" applyAlignment="1" applyProtection="1">
      <alignment/>
      <protection/>
    </xf>
    <xf numFmtId="0" fontId="1" fillId="35" borderId="14" xfId="0" applyFont="1" applyFill="1" applyBorder="1" applyAlignment="1" applyProtection="1">
      <alignment horizontal="right"/>
      <protection/>
    </xf>
    <xf numFmtId="0" fontId="0" fillId="35" borderId="14" xfId="0" applyFont="1" applyFill="1" applyBorder="1" applyAlignment="1" applyProtection="1">
      <alignment horizontal="right"/>
      <protection/>
    </xf>
    <xf numFmtId="1" fontId="9" fillId="35" borderId="14" xfId="0" applyNumberFormat="1" applyFont="1" applyFill="1" applyBorder="1" applyAlignment="1" applyProtection="1">
      <alignment horizontal="right"/>
      <protection/>
    </xf>
    <xf numFmtId="207" fontId="9" fillId="35" borderId="17" xfId="0" applyNumberFormat="1" applyFont="1" applyFill="1" applyBorder="1" applyAlignment="1" applyProtection="1">
      <alignment horizontal="right"/>
      <protection/>
    </xf>
    <xf numFmtId="207" fontId="0" fillId="35" borderId="17" xfId="0" applyNumberFormat="1" applyFont="1" applyFill="1" applyBorder="1" applyAlignment="1" applyProtection="1">
      <alignment horizontal="right"/>
      <protection/>
    </xf>
    <xf numFmtId="207" fontId="1" fillId="35" borderId="17" xfId="0" applyNumberFormat="1" applyFont="1" applyFill="1" applyBorder="1" applyAlignment="1" applyProtection="1">
      <alignment horizontal="right"/>
      <protection/>
    </xf>
    <xf numFmtId="0" fontId="0" fillId="35" borderId="12" xfId="0" applyFill="1" applyBorder="1" applyAlignment="1" applyProtection="1">
      <alignment/>
      <protection/>
    </xf>
    <xf numFmtId="0" fontId="13" fillId="35" borderId="16" xfId="0" applyFont="1" applyFill="1" applyBorder="1" applyAlignment="1" applyProtection="1">
      <alignment/>
      <protection/>
    </xf>
    <xf numFmtId="0" fontId="0" fillId="35" borderId="20" xfId="0" applyFont="1" applyFill="1" applyBorder="1" applyAlignment="1" applyProtection="1">
      <alignment horizontal="right"/>
      <protection/>
    </xf>
    <xf numFmtId="2" fontId="0" fillId="35" borderId="20" xfId="0" applyNumberFormat="1" applyFont="1" applyFill="1" applyBorder="1" applyAlignment="1" applyProtection="1">
      <alignment horizontal="right"/>
      <protection/>
    </xf>
    <xf numFmtId="2" fontId="1" fillId="35" borderId="20" xfId="0" applyNumberFormat="1" applyFont="1" applyFill="1" applyBorder="1" applyAlignment="1" applyProtection="1">
      <alignment horizontal="right"/>
      <protection/>
    </xf>
    <xf numFmtId="2" fontId="9" fillId="35" borderId="20" xfId="0" applyNumberFormat="1" applyFont="1" applyFill="1" applyBorder="1" applyAlignment="1" applyProtection="1">
      <alignment horizontal="right"/>
      <protection/>
    </xf>
    <xf numFmtId="0" fontId="1" fillId="35" borderId="22" xfId="0" applyFont="1" applyFill="1" applyBorder="1" applyAlignment="1" applyProtection="1">
      <alignment horizontal="centerContinuous"/>
      <protection/>
    </xf>
    <xf numFmtId="0" fontId="1" fillId="35" borderId="23" xfId="0" applyFont="1" applyFill="1" applyBorder="1" applyAlignment="1" applyProtection="1">
      <alignment horizontal="center"/>
      <protection/>
    </xf>
    <xf numFmtId="0" fontId="1" fillId="35" borderId="24" xfId="0" applyFont="1" applyFill="1" applyBorder="1" applyAlignment="1" applyProtection="1">
      <alignment horizontal="center"/>
      <protection/>
    </xf>
    <xf numFmtId="0" fontId="1" fillId="35" borderId="25" xfId="0" applyFont="1" applyFill="1" applyBorder="1" applyAlignment="1" applyProtection="1">
      <alignment horizontal="center"/>
      <protection/>
    </xf>
    <xf numFmtId="0" fontId="1" fillId="35" borderId="26" xfId="0" applyFont="1" applyFill="1" applyBorder="1" applyAlignment="1" applyProtection="1">
      <alignment horizontal="centerContinuous"/>
      <protection/>
    </xf>
    <xf numFmtId="0" fontId="1" fillId="35" borderId="27" xfId="0" applyFont="1" applyFill="1" applyBorder="1" applyAlignment="1" applyProtection="1">
      <alignment horizontal="center"/>
      <protection/>
    </xf>
    <xf numFmtId="0" fontId="1" fillId="35" borderId="28" xfId="0" applyFont="1" applyFill="1" applyBorder="1" applyAlignment="1" applyProtection="1">
      <alignment horizontal="center"/>
      <protection/>
    </xf>
    <xf numFmtId="0" fontId="1" fillId="35" borderId="30" xfId="0" applyFont="1" applyFill="1" applyBorder="1" applyAlignment="1" applyProtection="1">
      <alignment horizontal="center"/>
      <protection/>
    </xf>
    <xf numFmtId="0" fontId="1" fillId="35" borderId="32" xfId="0" applyFont="1" applyFill="1" applyBorder="1" applyAlignment="1" applyProtection="1">
      <alignment horizontal="center"/>
      <protection/>
    </xf>
    <xf numFmtId="0" fontId="1" fillId="35" borderId="31" xfId="0" applyFont="1" applyFill="1" applyBorder="1" applyAlignment="1" applyProtection="1">
      <alignment horizontal="center"/>
      <protection/>
    </xf>
    <xf numFmtId="0" fontId="1" fillId="35" borderId="33" xfId="0" applyFont="1" applyFill="1" applyBorder="1" applyAlignment="1" applyProtection="1">
      <alignment horizontal="center"/>
      <protection/>
    </xf>
    <xf numFmtId="2" fontId="11" fillId="35" borderId="11" xfId="0" applyNumberFormat="1" applyFont="1" applyFill="1" applyBorder="1" applyAlignment="1" applyProtection="1">
      <alignment horizontal="right"/>
      <protection/>
    </xf>
    <xf numFmtId="2" fontId="1" fillId="35" borderId="10" xfId="0" applyNumberFormat="1" applyFont="1" applyFill="1" applyBorder="1" applyAlignment="1" applyProtection="1">
      <alignment/>
      <protection/>
    </xf>
    <xf numFmtId="2" fontId="11" fillId="35" borderId="11" xfId="0" applyNumberFormat="1" applyFont="1" applyFill="1" applyBorder="1" applyAlignment="1" applyProtection="1">
      <alignment/>
      <protection/>
    </xf>
    <xf numFmtId="207" fontId="13" fillId="35" borderId="10" xfId="0" applyNumberFormat="1" applyFont="1" applyFill="1" applyBorder="1" applyAlignment="1" applyProtection="1">
      <alignment horizontal="left"/>
      <protection/>
    </xf>
    <xf numFmtId="207" fontId="10" fillId="35" borderId="10" xfId="0" applyNumberFormat="1" applyFont="1" applyFill="1" applyBorder="1" applyAlignment="1" applyProtection="1">
      <alignment horizontal="right"/>
      <protection/>
    </xf>
    <xf numFmtId="2" fontId="9" fillId="35" borderId="20" xfId="0" applyNumberFormat="1" applyFont="1" applyFill="1" applyBorder="1" applyAlignment="1" applyProtection="1">
      <alignment/>
      <protection/>
    </xf>
    <xf numFmtId="2" fontId="9" fillId="35" borderId="17" xfId="0" applyNumberFormat="1" applyFont="1" applyFill="1" applyBorder="1" applyAlignment="1" applyProtection="1">
      <alignment/>
      <protection/>
    </xf>
    <xf numFmtId="2" fontId="1" fillId="35" borderId="18" xfId="0" applyNumberFormat="1" applyFont="1" applyFill="1" applyBorder="1" applyAlignment="1" applyProtection="1">
      <alignment horizontal="right"/>
      <protection/>
    </xf>
    <xf numFmtId="2" fontId="1" fillId="35" borderId="21" xfId="0" applyNumberFormat="1" applyFont="1" applyFill="1" applyBorder="1" applyAlignment="1" applyProtection="1">
      <alignment horizontal="right"/>
      <protection/>
    </xf>
    <xf numFmtId="0" fontId="13" fillId="35" borderId="19" xfId="0" applyFont="1" applyFill="1" applyBorder="1" applyAlignment="1" applyProtection="1">
      <alignment/>
      <protection/>
    </xf>
    <xf numFmtId="207" fontId="0" fillId="35" borderId="12" xfId="0" applyNumberFormat="1" applyFont="1" applyFill="1" applyBorder="1" applyAlignment="1" applyProtection="1">
      <alignment/>
      <protection/>
    </xf>
    <xf numFmtId="207" fontId="19" fillId="35" borderId="12" xfId="0" applyNumberFormat="1" applyFont="1" applyFill="1" applyBorder="1" applyAlignment="1" applyProtection="1">
      <alignment horizontal="right"/>
      <protection/>
    </xf>
    <xf numFmtId="0" fontId="0" fillId="35" borderId="12" xfId="0" applyFont="1" applyFill="1" applyBorder="1" applyAlignment="1" applyProtection="1">
      <alignment horizontal="right"/>
      <protection/>
    </xf>
    <xf numFmtId="2" fontId="9" fillId="35" borderId="12" xfId="0" applyNumberFormat="1" applyFont="1" applyFill="1" applyBorder="1" applyAlignment="1" applyProtection="1">
      <alignment horizontal="right"/>
      <protection/>
    </xf>
    <xf numFmtId="0" fontId="0" fillId="35" borderId="11" xfId="0" applyFill="1" applyBorder="1" applyAlignment="1" applyProtection="1">
      <alignment/>
      <protection/>
    </xf>
    <xf numFmtId="206" fontId="9" fillId="35" borderId="12" xfId="0" applyNumberFormat="1" applyFont="1" applyFill="1" applyBorder="1" applyAlignment="1" applyProtection="1">
      <alignment horizontal="right"/>
      <protection/>
    </xf>
    <xf numFmtId="207" fontId="1" fillId="35" borderId="18" xfId="0" applyNumberFormat="1" applyFont="1" applyFill="1" applyBorder="1" applyAlignment="1" applyProtection="1">
      <alignment horizontal="right"/>
      <protection/>
    </xf>
    <xf numFmtId="1" fontId="9" fillId="35" borderId="16" xfId="0" applyNumberFormat="1" applyFont="1" applyFill="1" applyBorder="1" applyAlignment="1" applyProtection="1">
      <alignment horizontal="right"/>
      <protection/>
    </xf>
    <xf numFmtId="2" fontId="9" fillId="35" borderId="16" xfId="0" applyNumberFormat="1" applyFont="1" applyFill="1" applyBorder="1" applyAlignment="1" applyProtection="1">
      <alignment horizontal="right"/>
      <protection/>
    </xf>
    <xf numFmtId="1" fontId="9" fillId="35" borderId="13" xfId="0" applyNumberFormat="1" applyFont="1" applyFill="1" applyBorder="1" applyAlignment="1" applyProtection="1">
      <alignment horizontal="right"/>
      <protection/>
    </xf>
    <xf numFmtId="207" fontId="9" fillId="35" borderId="16" xfId="0" applyNumberFormat="1" applyFont="1" applyFill="1" applyBorder="1" applyAlignment="1" applyProtection="1">
      <alignment horizontal="right"/>
      <protection/>
    </xf>
    <xf numFmtId="2" fontId="9" fillId="35" borderId="19" xfId="0" applyNumberFormat="1" applyFont="1" applyFill="1" applyBorder="1" applyAlignment="1" applyProtection="1">
      <alignment horizontal="right"/>
      <protection/>
    </xf>
    <xf numFmtId="0" fontId="1" fillId="35" borderId="13" xfId="0" applyFont="1" applyFill="1" applyBorder="1" applyAlignment="1" applyProtection="1">
      <alignment horizontal="right"/>
      <protection/>
    </xf>
    <xf numFmtId="0" fontId="1" fillId="35" borderId="16" xfId="0" applyFont="1" applyFill="1" applyBorder="1" applyAlignment="1" applyProtection="1">
      <alignment horizontal="right"/>
      <protection/>
    </xf>
    <xf numFmtId="0" fontId="1" fillId="35" borderId="19" xfId="0" applyFont="1" applyFill="1" applyBorder="1" applyAlignment="1" applyProtection="1">
      <alignment horizontal="right"/>
      <protection/>
    </xf>
    <xf numFmtId="1" fontId="10" fillId="35" borderId="10" xfId="0" applyNumberFormat="1" applyFont="1" applyFill="1" applyBorder="1" applyAlignment="1" applyProtection="1">
      <alignment horizontal="centerContinuous"/>
      <protection/>
    </xf>
    <xf numFmtId="0" fontId="0" fillId="35" borderId="12" xfId="0" applyFill="1" applyBorder="1" applyAlignment="1" applyProtection="1">
      <alignment horizontal="centerContinuous"/>
      <protection/>
    </xf>
    <xf numFmtId="0" fontId="0" fillId="35" borderId="42" xfId="0" applyFill="1" applyBorder="1" applyAlignment="1" applyProtection="1">
      <alignment horizontal="centerContinuous"/>
      <protection/>
    </xf>
    <xf numFmtId="0" fontId="0" fillId="35" borderId="11" xfId="0" applyFont="1" applyFill="1" applyBorder="1" applyAlignment="1" applyProtection="1">
      <alignment horizontal="centerContinuous"/>
      <protection/>
    </xf>
    <xf numFmtId="2" fontId="9" fillId="35" borderId="11" xfId="0" applyNumberFormat="1" applyFont="1" applyFill="1" applyBorder="1" applyAlignment="1" applyProtection="1">
      <alignment horizontal="right"/>
      <protection/>
    </xf>
    <xf numFmtId="2" fontId="11" fillId="36" borderId="40" xfId="0" applyNumberFormat="1" applyFont="1" applyFill="1" applyBorder="1" applyAlignment="1" applyProtection="1">
      <alignment/>
      <protection/>
    </xf>
    <xf numFmtId="2" fontId="11" fillId="36" borderId="46" xfId="0" applyNumberFormat="1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11" fillId="36" borderId="43" xfId="0" applyFont="1" applyFill="1" applyBorder="1" applyAlignment="1" applyProtection="1">
      <alignment/>
      <protection/>
    </xf>
    <xf numFmtId="2" fontId="1" fillId="34" borderId="17" xfId="0" applyNumberFormat="1" applyFont="1" applyFill="1" applyBorder="1" applyAlignment="1" applyProtection="1">
      <alignment horizontal="right"/>
      <protection/>
    </xf>
    <xf numFmtId="2" fontId="1" fillId="34" borderId="20" xfId="0" applyNumberFormat="1" applyFont="1" applyFill="1" applyBorder="1" applyAlignment="1" applyProtection="1">
      <alignment horizontal="right"/>
      <protection/>
    </xf>
    <xf numFmtId="49" fontId="9" fillId="35" borderId="43" xfId="0" applyNumberFormat="1" applyFont="1" applyFill="1" applyBorder="1" applyAlignment="1" applyProtection="1">
      <alignment/>
      <protection/>
    </xf>
    <xf numFmtId="49" fontId="9" fillId="35" borderId="0" xfId="0" applyNumberFormat="1" applyFont="1" applyFill="1" applyBorder="1" applyAlignment="1" applyProtection="1">
      <alignment/>
      <protection/>
    </xf>
    <xf numFmtId="207" fontId="9" fillId="35" borderId="36" xfId="0" applyNumberFormat="1" applyFont="1" applyFill="1" applyBorder="1" applyAlignment="1" applyProtection="1">
      <alignment/>
      <protection/>
    </xf>
    <xf numFmtId="207" fontId="9" fillId="35" borderId="35" xfId="0" applyNumberFormat="1" applyFont="1" applyFill="1" applyBorder="1" applyAlignment="1" applyProtection="1">
      <alignment/>
      <protection/>
    </xf>
    <xf numFmtId="49" fontId="9" fillId="35" borderId="16" xfId="0" applyNumberFormat="1" applyFont="1" applyFill="1" applyBorder="1" applyAlignment="1" applyProtection="1">
      <alignment/>
      <protection/>
    </xf>
    <xf numFmtId="49" fontId="9" fillId="35" borderId="17" xfId="0" applyNumberFormat="1" applyFont="1" applyFill="1" applyBorder="1" applyAlignment="1" applyProtection="1">
      <alignment/>
      <protection/>
    </xf>
    <xf numFmtId="206" fontId="13" fillId="35" borderId="54" xfId="0" applyNumberFormat="1" applyFont="1" applyFill="1" applyBorder="1" applyAlignment="1" applyProtection="1">
      <alignment/>
      <protection/>
    </xf>
    <xf numFmtId="207" fontId="9" fillId="35" borderId="57" xfId="0" applyNumberFormat="1" applyFont="1" applyFill="1" applyBorder="1" applyAlignment="1" applyProtection="1">
      <alignment/>
      <protection/>
    </xf>
    <xf numFmtId="207" fontId="9" fillId="35" borderId="30" xfId="0" applyNumberFormat="1" applyFont="1" applyFill="1" applyBorder="1" applyAlignment="1" applyProtection="1">
      <alignment/>
      <protection/>
    </xf>
    <xf numFmtId="206" fontId="13" fillId="35" borderId="34" xfId="0" applyNumberFormat="1" applyFont="1" applyFill="1" applyBorder="1" applyAlignment="1" applyProtection="1">
      <alignment/>
      <protection/>
    </xf>
    <xf numFmtId="207" fontId="13" fillId="35" borderId="17" xfId="0" applyNumberFormat="1" applyFont="1" applyFill="1" applyBorder="1" applyAlignment="1" applyProtection="1">
      <alignment/>
      <protection/>
    </xf>
    <xf numFmtId="207" fontId="13" fillId="35" borderId="28" xfId="0" applyNumberFormat="1" applyFont="1" applyFill="1" applyBorder="1" applyAlignment="1" applyProtection="1">
      <alignment/>
      <protection/>
    </xf>
    <xf numFmtId="207" fontId="13" fillId="35" borderId="30" xfId="0" applyNumberFormat="1" applyFont="1" applyFill="1" applyBorder="1" applyAlignment="1" applyProtection="1">
      <alignment/>
      <protection/>
    </xf>
    <xf numFmtId="207" fontId="9" fillId="35" borderId="17" xfId="0" applyNumberFormat="1" applyFont="1" applyFill="1" applyBorder="1" applyAlignment="1" applyProtection="1">
      <alignment/>
      <protection/>
    </xf>
    <xf numFmtId="207" fontId="9" fillId="35" borderId="36" xfId="0" applyNumberFormat="1" applyFont="1" applyFill="1" applyBorder="1" applyAlignment="1" applyProtection="1">
      <alignment/>
      <protection/>
    </xf>
    <xf numFmtId="207" fontId="13" fillId="35" borderId="35" xfId="0" applyNumberFormat="1" applyFont="1" applyFill="1" applyBorder="1" applyAlignment="1" applyProtection="1">
      <alignment/>
      <protection/>
    </xf>
    <xf numFmtId="207" fontId="13" fillId="35" borderId="36" xfId="0" applyNumberFormat="1" applyFont="1" applyFill="1" applyBorder="1" applyAlignment="1" applyProtection="1">
      <alignment/>
      <protection/>
    </xf>
    <xf numFmtId="207" fontId="9" fillId="35" borderId="35" xfId="0" applyNumberFormat="1" applyFont="1" applyFill="1" applyBorder="1" applyAlignment="1" applyProtection="1">
      <alignment/>
      <protection/>
    </xf>
    <xf numFmtId="207" fontId="13" fillId="35" borderId="34" xfId="0" applyNumberFormat="1" applyFont="1" applyFill="1" applyBorder="1" applyAlignment="1" applyProtection="1">
      <alignment/>
      <protection/>
    </xf>
    <xf numFmtId="207" fontId="9" fillId="35" borderId="34" xfId="0" applyNumberFormat="1" applyFont="1" applyFill="1" applyBorder="1" applyAlignment="1" applyProtection="1">
      <alignment/>
      <protection/>
    </xf>
    <xf numFmtId="207" fontId="13" fillId="35" borderId="0" xfId="0" applyNumberFormat="1" applyFont="1" applyFill="1" applyBorder="1" applyAlignment="1" applyProtection="1">
      <alignment/>
      <protection/>
    </xf>
    <xf numFmtId="206" fontId="13" fillId="35" borderId="55" xfId="0" applyNumberFormat="1" applyFont="1" applyFill="1" applyBorder="1" applyAlignment="1" applyProtection="1">
      <alignment/>
      <protection/>
    </xf>
    <xf numFmtId="207" fontId="9" fillId="35" borderId="38" xfId="0" applyNumberFormat="1" applyFont="1" applyFill="1" applyBorder="1" applyAlignment="1" applyProtection="1">
      <alignment/>
      <protection/>
    </xf>
    <xf numFmtId="207" fontId="9" fillId="35" borderId="39" xfId="0" applyNumberFormat="1" applyFont="1" applyFill="1" applyBorder="1" applyAlignment="1" applyProtection="1">
      <alignment/>
      <protection/>
    </xf>
    <xf numFmtId="206" fontId="13" fillId="35" borderId="37" xfId="0" applyNumberFormat="1" applyFont="1" applyFill="1" applyBorder="1" applyAlignment="1" applyProtection="1">
      <alignment/>
      <protection/>
    </xf>
    <xf numFmtId="207" fontId="13" fillId="35" borderId="37" xfId="0" applyNumberFormat="1" applyFont="1" applyFill="1" applyBorder="1" applyAlignment="1" applyProtection="1">
      <alignment/>
      <protection/>
    </xf>
    <xf numFmtId="207" fontId="13" fillId="35" borderId="38" xfId="0" applyNumberFormat="1" applyFont="1" applyFill="1" applyBorder="1" applyAlignment="1" applyProtection="1">
      <alignment/>
      <protection/>
    </xf>
    <xf numFmtId="207" fontId="13" fillId="35" borderId="39" xfId="0" applyNumberFormat="1" applyFont="1" applyFill="1" applyBorder="1" applyAlignment="1" applyProtection="1">
      <alignment/>
      <protection/>
    </xf>
    <xf numFmtId="207" fontId="9" fillId="35" borderId="37" xfId="0" applyNumberFormat="1" applyFont="1" applyFill="1" applyBorder="1" applyAlignment="1" applyProtection="1">
      <alignment/>
      <protection/>
    </xf>
    <xf numFmtId="212" fontId="17" fillId="35" borderId="0" xfId="0" applyNumberFormat="1" applyFont="1" applyFill="1" applyBorder="1" applyAlignment="1" applyProtection="1">
      <alignment horizontal="left"/>
      <protection/>
    </xf>
    <xf numFmtId="211" fontId="17" fillId="35" borderId="0" xfId="0" applyNumberFormat="1" applyFont="1" applyFill="1" applyAlignment="1" applyProtection="1">
      <alignment/>
      <protection/>
    </xf>
    <xf numFmtId="211" fontId="12" fillId="35" borderId="0" xfId="0" applyNumberFormat="1" applyFont="1" applyFill="1" applyAlignment="1" applyProtection="1">
      <alignment/>
      <protection/>
    </xf>
    <xf numFmtId="2" fontId="17" fillId="35" borderId="0" xfId="0" applyNumberFormat="1" applyFont="1" applyFill="1" applyBorder="1" applyAlignment="1" applyProtection="1">
      <alignment/>
      <protection/>
    </xf>
    <xf numFmtId="2" fontId="0" fillId="35" borderId="0" xfId="0" applyNumberFormat="1" applyFill="1" applyAlignment="1" applyProtection="1">
      <alignment/>
      <protection/>
    </xf>
    <xf numFmtId="2" fontId="17" fillId="35" borderId="12" xfId="0" applyNumberFormat="1" applyFont="1" applyFill="1" applyBorder="1" applyAlignment="1" applyProtection="1">
      <alignment horizontal="right"/>
      <protection/>
    </xf>
    <xf numFmtId="206" fontId="17" fillId="35" borderId="10" xfId="0" applyNumberFormat="1" applyFont="1" applyFill="1" applyBorder="1" applyAlignment="1" applyProtection="1">
      <alignment/>
      <protection/>
    </xf>
    <xf numFmtId="0" fontId="12" fillId="35" borderId="0" xfId="0" applyFont="1" applyFill="1" applyAlignment="1" applyProtection="1">
      <alignment horizontal="left"/>
      <protection/>
    </xf>
    <xf numFmtId="0" fontId="17" fillId="35" borderId="0" xfId="0" applyFont="1" applyFill="1" applyAlignment="1" applyProtection="1">
      <alignment/>
      <protection/>
    </xf>
    <xf numFmtId="206" fontId="17" fillId="35" borderId="12" xfId="0" applyNumberFormat="1" applyFont="1" applyFill="1" applyBorder="1" applyAlignment="1" applyProtection="1">
      <alignment/>
      <protection/>
    </xf>
    <xf numFmtId="0" fontId="12" fillId="35" borderId="16" xfId="0" applyFont="1" applyFill="1" applyBorder="1" applyAlignment="1" applyProtection="1">
      <alignment/>
      <protection/>
    </xf>
    <xf numFmtId="0" fontId="12" fillId="35" borderId="16" xfId="0" applyFont="1" applyFill="1" applyBorder="1" applyAlignment="1" applyProtection="1">
      <alignment/>
      <protection/>
    </xf>
    <xf numFmtId="0" fontId="12" fillId="35" borderId="26" xfId="0" applyFont="1" applyFill="1" applyBorder="1" applyAlignment="1" applyProtection="1">
      <alignment/>
      <protection/>
    </xf>
    <xf numFmtId="0" fontId="12" fillId="35" borderId="51" xfId="0" applyFont="1" applyFill="1" applyBorder="1" applyAlignment="1" applyProtection="1">
      <alignment/>
      <protection/>
    </xf>
    <xf numFmtId="0" fontId="12" fillId="35" borderId="51" xfId="0" applyFont="1" applyFill="1" applyBorder="1" applyAlignment="1" applyProtection="1">
      <alignment horizontal="right"/>
      <protection/>
    </xf>
    <xf numFmtId="206" fontId="17" fillId="35" borderId="0" xfId="0" applyNumberFormat="1" applyFont="1" applyFill="1" applyBorder="1" applyAlignment="1" applyProtection="1">
      <alignment/>
      <protection/>
    </xf>
    <xf numFmtId="0" fontId="12" fillId="35" borderId="11" xfId="0" applyFont="1" applyFill="1" applyBorder="1" applyAlignment="1" applyProtection="1">
      <alignment/>
      <protection/>
    </xf>
    <xf numFmtId="0" fontId="17" fillId="35" borderId="11" xfId="0" applyFont="1" applyFill="1" applyBorder="1" applyAlignment="1" applyProtection="1">
      <alignment/>
      <protection/>
    </xf>
    <xf numFmtId="0" fontId="12" fillId="35" borderId="24" xfId="0" applyFont="1" applyFill="1" applyBorder="1" applyAlignment="1" applyProtection="1">
      <alignment horizontal="center"/>
      <protection/>
    </xf>
    <xf numFmtId="0" fontId="12" fillId="35" borderId="25" xfId="0" applyFont="1" applyFill="1" applyBorder="1" applyAlignment="1" applyProtection="1">
      <alignment horizontal="center"/>
      <protection/>
    </xf>
    <xf numFmtId="0" fontId="12" fillId="35" borderId="28" xfId="0" applyFont="1" applyFill="1" applyBorder="1" applyAlignment="1" applyProtection="1">
      <alignment horizontal="center"/>
      <protection/>
    </xf>
    <xf numFmtId="0" fontId="12" fillId="35" borderId="30" xfId="0" applyFont="1" applyFill="1" applyBorder="1" applyAlignment="1" applyProtection="1">
      <alignment horizontal="center"/>
      <protection/>
    </xf>
    <xf numFmtId="0" fontId="12" fillId="35" borderId="31" xfId="0" applyFont="1" applyFill="1" applyBorder="1" applyAlignment="1" applyProtection="1">
      <alignment horizontal="center"/>
      <protection/>
    </xf>
    <xf numFmtId="0" fontId="12" fillId="35" borderId="33" xfId="0" applyFont="1" applyFill="1" applyBorder="1" applyAlignment="1" applyProtection="1">
      <alignment horizontal="center"/>
      <protection/>
    </xf>
    <xf numFmtId="206" fontId="17" fillId="35" borderId="0" xfId="0" applyNumberFormat="1" applyFont="1" applyFill="1" applyBorder="1" applyAlignment="1" applyProtection="1">
      <alignment horizontal="centerContinuous"/>
      <protection/>
    </xf>
    <xf numFmtId="206" fontId="6" fillId="35" borderId="0" xfId="0" applyNumberFormat="1" applyFont="1" applyFill="1" applyBorder="1" applyAlignment="1" applyProtection="1">
      <alignment horizontal="centerContinuous"/>
      <protection/>
    </xf>
    <xf numFmtId="2" fontId="17" fillId="35" borderId="16" xfId="0" applyNumberFormat="1" applyFont="1" applyFill="1" applyBorder="1" applyAlignment="1" applyProtection="1">
      <alignment horizontal="right"/>
      <protection/>
    </xf>
    <xf numFmtId="2" fontId="17" fillId="35" borderId="36" xfId="0" applyNumberFormat="1" applyFont="1" applyFill="1" applyBorder="1" applyAlignment="1" applyProtection="1">
      <alignment horizontal="right"/>
      <protection/>
    </xf>
    <xf numFmtId="2" fontId="17" fillId="35" borderId="17" xfId="0" applyNumberFormat="1" applyFont="1" applyFill="1" applyBorder="1" applyAlignment="1" applyProtection="1">
      <alignment horizontal="right"/>
      <protection/>
    </xf>
    <xf numFmtId="2" fontId="17" fillId="35" borderId="19" xfId="0" applyNumberFormat="1" applyFont="1" applyFill="1" applyBorder="1" applyAlignment="1" applyProtection="1">
      <alignment horizontal="right"/>
      <protection/>
    </xf>
    <xf numFmtId="2" fontId="17" fillId="35" borderId="39" xfId="0" applyNumberFormat="1" applyFont="1" applyFill="1" applyBorder="1" applyAlignment="1" applyProtection="1">
      <alignment horizontal="right"/>
      <protection/>
    </xf>
    <xf numFmtId="2" fontId="17" fillId="35" borderId="20" xfId="0" applyNumberFormat="1" applyFont="1" applyFill="1" applyBorder="1" applyAlignment="1" applyProtection="1">
      <alignment horizontal="right"/>
      <protection/>
    </xf>
    <xf numFmtId="0" fontId="12" fillId="35" borderId="12" xfId="0" applyFont="1" applyFill="1" applyBorder="1" applyAlignment="1" applyProtection="1">
      <alignment/>
      <protection/>
    </xf>
    <xf numFmtId="0" fontId="12" fillId="35" borderId="14" xfId="0" applyFont="1" applyFill="1" applyBorder="1" applyAlignment="1" applyProtection="1">
      <alignment/>
      <protection/>
    </xf>
    <xf numFmtId="0" fontId="12" fillId="35" borderId="15" xfId="0" applyFont="1" applyFill="1" applyBorder="1" applyAlignment="1" applyProtection="1">
      <alignment horizontal="right"/>
      <protection/>
    </xf>
    <xf numFmtId="2" fontId="17" fillId="35" borderId="51" xfId="0" applyNumberFormat="1" applyFont="1" applyFill="1" applyBorder="1" applyAlignment="1" applyProtection="1">
      <alignment horizontal="right"/>
      <protection/>
    </xf>
    <xf numFmtId="0" fontId="12" fillId="35" borderId="58" xfId="0" applyFont="1" applyFill="1" applyBorder="1" applyAlignment="1" applyProtection="1">
      <alignment horizontal="center"/>
      <protection/>
    </xf>
    <xf numFmtId="0" fontId="12" fillId="35" borderId="59" xfId="0" applyFont="1" applyFill="1" applyBorder="1" applyAlignment="1" applyProtection="1">
      <alignment horizontal="center"/>
      <protection/>
    </xf>
    <xf numFmtId="0" fontId="12" fillId="35" borderId="60" xfId="0" applyFont="1" applyFill="1" applyBorder="1" applyAlignment="1" applyProtection="1">
      <alignment horizontal="center"/>
      <protection/>
    </xf>
    <xf numFmtId="0" fontId="8" fillId="35" borderId="22" xfId="0" applyFont="1" applyFill="1" applyBorder="1" applyAlignment="1" applyProtection="1">
      <alignment horizontal="centerContinuous"/>
      <protection/>
    </xf>
    <xf numFmtId="0" fontId="8" fillId="35" borderId="42" xfId="0" applyFont="1" applyFill="1" applyBorder="1" applyAlignment="1" applyProtection="1">
      <alignment horizontal="centerContinuous"/>
      <protection/>
    </xf>
    <xf numFmtId="0" fontId="8" fillId="35" borderId="43" xfId="0" applyFont="1" applyFill="1" applyBorder="1" applyAlignment="1" applyProtection="1">
      <alignment horizontal="centerContinuous"/>
      <protection/>
    </xf>
    <xf numFmtId="0" fontId="8" fillId="35" borderId="40" xfId="0" applyFont="1" applyFill="1" applyBorder="1" applyAlignment="1" applyProtection="1">
      <alignment horizontal="centerContinuous"/>
      <protection/>
    </xf>
    <xf numFmtId="0" fontId="8" fillId="35" borderId="26" xfId="0" applyFont="1" applyFill="1" applyBorder="1" applyAlignment="1" applyProtection="1">
      <alignment horizontal="centerContinuous"/>
      <protection/>
    </xf>
    <xf numFmtId="0" fontId="8" fillId="35" borderId="46" xfId="0" applyFont="1" applyFill="1" applyBorder="1" applyAlignment="1" applyProtection="1">
      <alignment horizontal="centerContinuous"/>
      <protection/>
    </xf>
    <xf numFmtId="0" fontId="10" fillId="35" borderId="0" xfId="0" applyFont="1" applyFill="1" applyAlignment="1" applyProtection="1">
      <alignment horizontal="centerContinuous"/>
      <protection/>
    </xf>
    <xf numFmtId="0" fontId="16" fillId="35" borderId="0" xfId="0" applyFont="1" applyFill="1" applyAlignment="1" applyProtection="1">
      <alignment horizontal="centerContinuous"/>
      <protection/>
    </xf>
    <xf numFmtId="0" fontId="12" fillId="35" borderId="22" xfId="0" applyFont="1" applyFill="1" applyBorder="1" applyAlignment="1" applyProtection="1">
      <alignment/>
      <protection/>
    </xf>
    <xf numFmtId="0" fontId="12" fillId="35" borderId="42" xfId="0" applyFont="1" applyFill="1" applyBorder="1" applyAlignment="1" applyProtection="1">
      <alignment horizontal="right"/>
      <protection/>
    </xf>
    <xf numFmtId="0" fontId="1" fillId="35" borderId="0" xfId="0" applyFont="1" applyFill="1" applyAlignment="1" applyProtection="1">
      <alignment horizontal="centerContinuous"/>
      <protection/>
    </xf>
    <xf numFmtId="0" fontId="9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centerContinuous"/>
      <protection/>
    </xf>
    <xf numFmtId="0" fontId="1" fillId="35" borderId="0" xfId="0" applyFont="1" applyFill="1" applyBorder="1" applyAlignment="1" applyProtection="1">
      <alignment horizontal="center"/>
      <protection/>
    </xf>
    <xf numFmtId="0" fontId="15" fillId="35" borderId="0" xfId="0" applyFont="1" applyFill="1" applyBorder="1" applyAlignment="1" applyProtection="1">
      <alignment horizontal="center"/>
      <protection/>
    </xf>
    <xf numFmtId="206" fontId="9" fillId="35" borderId="0" xfId="0" applyNumberFormat="1" applyFont="1" applyFill="1" applyBorder="1" applyAlignment="1" applyProtection="1">
      <alignment/>
      <protection/>
    </xf>
    <xf numFmtId="206" fontId="11" fillId="35" borderId="0" xfId="0" applyNumberFormat="1" applyFont="1" applyFill="1" applyBorder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206" fontId="17" fillId="35" borderId="36" xfId="0" applyNumberFormat="1" applyFont="1" applyFill="1" applyBorder="1" applyAlignment="1" applyProtection="1">
      <alignment horizontal="right"/>
      <protection/>
    </xf>
    <xf numFmtId="2" fontId="13" fillId="34" borderId="42" xfId="0" applyNumberFormat="1" applyFont="1" applyFill="1" applyBorder="1" applyAlignment="1" applyProtection="1">
      <alignment/>
      <protection/>
    </xf>
    <xf numFmtId="0" fontId="1" fillId="35" borderId="0" xfId="0" applyFont="1" applyFill="1" applyAlignment="1" applyProtection="1">
      <alignment horizontal="left"/>
      <protection/>
    </xf>
    <xf numFmtId="0" fontId="1" fillId="35" borderId="0" xfId="0" applyFont="1" applyFill="1" applyAlignment="1" applyProtection="1">
      <alignment horizontal="center"/>
      <protection/>
    </xf>
    <xf numFmtId="206" fontId="1" fillId="35" borderId="0" xfId="0" applyNumberFormat="1" applyFont="1" applyFill="1" applyBorder="1" applyAlignment="1" applyProtection="1">
      <alignment horizontal="center"/>
      <protection/>
    </xf>
    <xf numFmtId="207" fontId="1" fillId="35" borderId="0" xfId="0" applyNumberFormat="1" applyFont="1" applyFill="1" applyBorder="1" applyAlignment="1" applyProtection="1">
      <alignment/>
      <protection/>
    </xf>
    <xf numFmtId="0" fontId="1" fillId="35" borderId="11" xfId="0" applyFont="1" applyFill="1" applyBorder="1" applyAlignment="1" applyProtection="1">
      <alignment horizontal="centerContinuous"/>
      <protection/>
    </xf>
    <xf numFmtId="0" fontId="1" fillId="35" borderId="12" xfId="0" applyFont="1" applyFill="1" applyBorder="1" applyAlignment="1" applyProtection="1">
      <alignment horizontal="centerContinuous"/>
      <protection/>
    </xf>
    <xf numFmtId="2" fontId="1" fillId="35" borderId="0" xfId="0" applyNumberFormat="1" applyFont="1" applyFill="1" applyAlignment="1" applyProtection="1">
      <alignment horizontal="center"/>
      <protection/>
    </xf>
    <xf numFmtId="1" fontId="1" fillId="35" borderId="12" xfId="0" applyNumberFormat="1" applyFont="1" applyFill="1" applyBorder="1" applyAlignment="1" applyProtection="1">
      <alignment horizontal="centerContinuous"/>
      <protection/>
    </xf>
    <xf numFmtId="1" fontId="1" fillId="35" borderId="0" xfId="0" applyNumberFormat="1" applyFont="1" applyFill="1" applyAlignment="1" applyProtection="1">
      <alignment horizontal="center"/>
      <protection/>
    </xf>
    <xf numFmtId="0" fontId="11" fillId="35" borderId="22" xfId="0" applyFont="1" applyFill="1" applyBorder="1" applyAlignment="1" applyProtection="1">
      <alignment/>
      <protection/>
    </xf>
    <xf numFmtId="0" fontId="11" fillId="35" borderId="42" xfId="0" applyFont="1" applyFill="1" applyBorder="1" applyAlignment="1" applyProtection="1">
      <alignment/>
      <protection/>
    </xf>
    <xf numFmtId="0" fontId="1" fillId="35" borderId="44" xfId="0" applyFont="1" applyFill="1" applyBorder="1" applyAlignment="1" applyProtection="1">
      <alignment horizontal="centerContinuous"/>
      <protection/>
    </xf>
    <xf numFmtId="0" fontId="1" fillId="35" borderId="22" xfId="0" applyFont="1" applyFill="1" applyBorder="1" applyAlignment="1" applyProtection="1">
      <alignment horizontal="centerContinuous"/>
      <protection/>
    </xf>
    <xf numFmtId="0" fontId="1" fillId="35" borderId="42" xfId="0" applyFont="1" applyFill="1" applyBorder="1" applyAlignment="1" applyProtection="1">
      <alignment horizontal="centerContinuous"/>
      <protection/>
    </xf>
    <xf numFmtId="0" fontId="11" fillId="35" borderId="26" xfId="0" applyFont="1" applyFill="1" applyBorder="1" applyAlignment="1" applyProtection="1">
      <alignment/>
      <protection/>
    </xf>
    <xf numFmtId="0" fontId="11" fillId="35" borderId="46" xfId="0" applyFont="1" applyFill="1" applyBorder="1" applyAlignment="1" applyProtection="1">
      <alignment/>
      <protection/>
    </xf>
    <xf numFmtId="0" fontId="1" fillId="35" borderId="45" xfId="0" applyFont="1" applyFill="1" applyBorder="1" applyAlignment="1" applyProtection="1">
      <alignment horizontal="centerContinuous"/>
      <protection/>
    </xf>
    <xf numFmtId="0" fontId="1" fillId="35" borderId="26" xfId="0" applyFont="1" applyFill="1" applyBorder="1" applyAlignment="1" applyProtection="1">
      <alignment horizontal="centerContinuous"/>
      <protection/>
    </xf>
    <xf numFmtId="0" fontId="1" fillId="35" borderId="46" xfId="0" applyFont="1" applyFill="1" applyBorder="1" applyAlignment="1" applyProtection="1">
      <alignment horizontal="centerContinuous"/>
      <protection/>
    </xf>
    <xf numFmtId="0" fontId="1" fillId="35" borderId="26" xfId="0" applyFont="1" applyFill="1" applyBorder="1" applyAlignment="1" applyProtection="1">
      <alignment horizontal="center"/>
      <protection/>
    </xf>
    <xf numFmtId="0" fontId="1" fillId="35" borderId="45" xfId="0" applyFont="1" applyFill="1" applyBorder="1" applyAlignment="1" applyProtection="1">
      <alignment horizontal="center"/>
      <protection/>
    </xf>
    <xf numFmtId="2" fontId="1" fillId="35" borderId="13" xfId="0" applyNumberFormat="1" applyFont="1" applyFill="1" applyBorder="1" applyAlignment="1" applyProtection="1">
      <alignment/>
      <protection/>
    </xf>
    <xf numFmtId="2" fontId="1" fillId="35" borderId="48" xfId="0" applyNumberFormat="1" applyFont="1" applyFill="1" applyBorder="1" applyAlignment="1" applyProtection="1">
      <alignment/>
      <protection/>
    </xf>
    <xf numFmtId="206" fontId="1" fillId="35" borderId="48" xfId="0" applyNumberFormat="1" applyFont="1" applyFill="1" applyBorder="1" applyAlignment="1" applyProtection="1">
      <alignment horizontal="center"/>
      <protection/>
    </xf>
    <xf numFmtId="0" fontId="11" fillId="35" borderId="47" xfId="0" applyFont="1" applyFill="1" applyBorder="1" applyAlignment="1" applyProtection="1">
      <alignment horizontal="center"/>
      <protection/>
    </xf>
    <xf numFmtId="207" fontId="11" fillId="35" borderId="12" xfId="0" applyNumberFormat="1" applyFont="1" applyFill="1" applyBorder="1" applyAlignment="1" applyProtection="1">
      <alignment horizontal="center"/>
      <protection/>
    </xf>
    <xf numFmtId="2" fontId="1" fillId="35" borderId="16" xfId="0" applyNumberFormat="1" applyFont="1" applyFill="1" applyBorder="1" applyAlignment="1" applyProtection="1">
      <alignment/>
      <protection/>
    </xf>
    <xf numFmtId="2" fontId="1" fillId="35" borderId="49" xfId="0" applyNumberFormat="1" applyFont="1" applyFill="1" applyBorder="1" applyAlignment="1" applyProtection="1">
      <alignment/>
      <protection/>
    </xf>
    <xf numFmtId="206" fontId="1" fillId="35" borderId="49" xfId="0" applyNumberFormat="1" applyFont="1" applyFill="1" applyBorder="1" applyAlignment="1" applyProtection="1">
      <alignment horizontal="center"/>
      <protection/>
    </xf>
    <xf numFmtId="2" fontId="1" fillId="35" borderId="19" xfId="0" applyNumberFormat="1" applyFont="1" applyFill="1" applyBorder="1" applyAlignment="1" applyProtection="1">
      <alignment/>
      <protection/>
    </xf>
    <xf numFmtId="2" fontId="1" fillId="35" borderId="50" xfId="0" applyNumberFormat="1" applyFont="1" applyFill="1" applyBorder="1" applyAlignment="1" applyProtection="1">
      <alignment/>
      <protection/>
    </xf>
    <xf numFmtId="206" fontId="1" fillId="35" borderId="50" xfId="0" applyNumberFormat="1" applyFont="1" applyFill="1" applyBorder="1" applyAlignment="1" applyProtection="1">
      <alignment horizontal="center"/>
      <protection/>
    </xf>
    <xf numFmtId="206" fontId="1" fillId="35" borderId="0" xfId="0" applyNumberFormat="1" applyFont="1" applyFill="1" applyAlignment="1" applyProtection="1">
      <alignment horizontal="center"/>
      <protection/>
    </xf>
    <xf numFmtId="0" fontId="1" fillId="35" borderId="0" xfId="0" applyFont="1" applyFill="1" applyAlignment="1" applyProtection="1">
      <alignment horizontal="centerContinuous"/>
      <protection/>
    </xf>
    <xf numFmtId="0" fontId="0" fillId="35" borderId="0" xfId="0" applyFill="1" applyAlignment="1" applyProtection="1">
      <alignment horizontal="centerContinuous"/>
      <protection/>
    </xf>
    <xf numFmtId="0" fontId="1" fillId="35" borderId="44" xfId="0" applyFont="1" applyFill="1" applyBorder="1" applyAlignment="1" applyProtection="1">
      <alignment horizontal="center"/>
      <protection/>
    </xf>
    <xf numFmtId="0" fontId="1" fillId="35" borderId="42" xfId="0" applyFont="1" applyFill="1" applyBorder="1" applyAlignment="1" applyProtection="1">
      <alignment horizontal="center"/>
      <protection/>
    </xf>
    <xf numFmtId="0" fontId="1" fillId="35" borderId="61" xfId="0" applyFont="1" applyFill="1" applyBorder="1" applyAlignment="1" applyProtection="1">
      <alignment horizontal="center"/>
      <protection/>
    </xf>
    <xf numFmtId="0" fontId="1" fillId="35" borderId="40" xfId="0" applyFont="1" applyFill="1" applyBorder="1" applyAlignment="1" applyProtection="1">
      <alignment horizontal="center"/>
      <protection/>
    </xf>
    <xf numFmtId="0" fontId="1" fillId="35" borderId="46" xfId="0" applyFont="1" applyFill="1" applyBorder="1" applyAlignment="1" applyProtection="1">
      <alignment horizontal="center"/>
      <protection/>
    </xf>
    <xf numFmtId="0" fontId="1" fillId="35" borderId="62" xfId="0" applyFont="1" applyFill="1" applyBorder="1" applyAlignment="1" applyProtection="1">
      <alignment horizontal="center"/>
      <protection/>
    </xf>
    <xf numFmtId="208" fontId="0" fillId="35" borderId="48" xfId="0" applyNumberFormat="1" applyFill="1" applyBorder="1" applyAlignment="1" applyProtection="1">
      <alignment horizontal="center"/>
      <protection/>
    </xf>
    <xf numFmtId="206" fontId="0" fillId="35" borderId="63" xfId="0" applyNumberFormat="1" applyFill="1" applyBorder="1" applyAlignment="1" applyProtection="1">
      <alignment horizontal="center"/>
      <protection/>
    </xf>
    <xf numFmtId="208" fontId="0" fillId="35" borderId="63" xfId="0" applyNumberFormat="1" applyFill="1" applyBorder="1" applyAlignment="1" applyProtection="1">
      <alignment horizontal="center"/>
      <protection/>
    </xf>
    <xf numFmtId="208" fontId="0" fillId="35" borderId="45" xfId="0" applyNumberFormat="1" applyFill="1" applyBorder="1" applyAlignment="1" applyProtection="1">
      <alignment horizontal="center"/>
      <protection/>
    </xf>
    <xf numFmtId="206" fontId="0" fillId="35" borderId="45" xfId="0" applyNumberFormat="1" applyFill="1" applyBorder="1" applyAlignment="1" applyProtection="1">
      <alignment horizontal="center"/>
      <protection/>
    </xf>
    <xf numFmtId="0" fontId="13" fillId="33" borderId="15" xfId="0" applyFont="1" applyFill="1" applyBorder="1" applyAlignment="1" applyProtection="1">
      <alignment horizontal="right"/>
      <protection/>
    </xf>
    <xf numFmtId="14" fontId="17" fillId="35" borderId="0" xfId="0" applyNumberFormat="1" applyFont="1" applyFill="1" applyBorder="1" applyAlignment="1" applyProtection="1">
      <alignment horizontal="left"/>
      <protection/>
    </xf>
    <xf numFmtId="2" fontId="17" fillId="35" borderId="0" xfId="0" applyNumberFormat="1" applyFont="1" applyFill="1" applyBorder="1" applyAlignment="1" applyProtection="1">
      <alignment horizontal="left"/>
      <protection/>
    </xf>
    <xf numFmtId="206" fontId="17" fillId="35" borderId="39" xfId="0" applyNumberFormat="1" applyFont="1" applyFill="1" applyBorder="1" applyAlignment="1" applyProtection="1">
      <alignment horizontal="right"/>
      <protection/>
    </xf>
    <xf numFmtId="2" fontId="0" fillId="35" borderId="0" xfId="0" applyNumberFormat="1" applyFont="1" applyFill="1" applyAlignment="1" applyProtection="1">
      <alignment/>
      <protection/>
    </xf>
    <xf numFmtId="206" fontId="0" fillId="35" borderId="0" xfId="0" applyNumberFormat="1" applyFont="1" applyFill="1" applyAlignment="1" applyProtection="1">
      <alignment/>
      <protection/>
    </xf>
    <xf numFmtId="2" fontId="11" fillId="36" borderId="22" xfId="0" applyNumberFormat="1" applyFont="1" applyFill="1" applyBorder="1" applyAlignment="1" applyProtection="1">
      <alignment/>
      <protection/>
    </xf>
    <xf numFmtId="0" fontId="11" fillId="36" borderId="41" xfId="0" applyFont="1" applyFill="1" applyBorder="1" applyAlignment="1" applyProtection="1">
      <alignment/>
      <protection/>
    </xf>
    <xf numFmtId="2" fontId="11" fillId="36" borderId="41" xfId="0" applyNumberFormat="1" applyFont="1" applyFill="1" applyBorder="1" applyAlignment="1" applyProtection="1">
      <alignment/>
      <protection/>
    </xf>
    <xf numFmtId="0" fontId="11" fillId="36" borderId="42" xfId="0" applyFont="1" applyFill="1" applyBorder="1" applyAlignment="1" applyProtection="1">
      <alignment/>
      <protection/>
    </xf>
    <xf numFmtId="0" fontId="11" fillId="36" borderId="0" xfId="0" applyFont="1" applyFill="1" applyBorder="1" applyAlignment="1" applyProtection="1">
      <alignment/>
      <protection/>
    </xf>
    <xf numFmtId="0" fontId="11" fillId="36" borderId="40" xfId="0" applyFont="1" applyFill="1" applyBorder="1" applyAlignment="1" applyProtection="1">
      <alignment/>
      <protection/>
    </xf>
    <xf numFmtId="2" fontId="11" fillId="36" borderId="43" xfId="0" applyNumberFormat="1" applyFont="1" applyFill="1" applyBorder="1" applyAlignment="1" applyProtection="1">
      <alignment/>
      <protection/>
    </xf>
    <xf numFmtId="206" fontId="11" fillId="36" borderId="0" xfId="0" applyNumberFormat="1" applyFont="1" applyFill="1" applyBorder="1" applyAlignment="1" applyProtection="1">
      <alignment/>
      <protection/>
    </xf>
    <xf numFmtId="2" fontId="11" fillId="36" borderId="0" xfId="0" applyNumberFormat="1" applyFont="1" applyFill="1" applyBorder="1" applyAlignment="1" applyProtection="1">
      <alignment/>
      <protection/>
    </xf>
    <xf numFmtId="2" fontId="11" fillId="36" borderId="26" xfId="0" applyNumberFormat="1" applyFont="1" applyFill="1" applyBorder="1" applyAlignment="1" applyProtection="1">
      <alignment/>
      <protection/>
    </xf>
    <xf numFmtId="206" fontId="11" fillId="36" borderId="51" xfId="0" applyNumberFormat="1" applyFont="1" applyFill="1" applyBorder="1" applyAlignment="1" applyProtection="1">
      <alignment/>
      <protection/>
    </xf>
    <xf numFmtId="2" fontId="11" fillId="36" borderId="51" xfId="0" applyNumberFormat="1" applyFont="1" applyFill="1" applyBorder="1" applyAlignment="1" applyProtection="1">
      <alignment/>
      <protection/>
    </xf>
    <xf numFmtId="0" fontId="11" fillId="36" borderId="51" xfId="0" applyFont="1" applyFill="1" applyBorder="1" applyAlignment="1" applyProtection="1">
      <alignment/>
      <protection/>
    </xf>
    <xf numFmtId="2" fontId="17" fillId="35" borderId="13" xfId="0" applyNumberFormat="1" applyFont="1" applyFill="1" applyBorder="1" applyAlignment="1" applyProtection="1">
      <alignment horizontal="right"/>
      <protection/>
    </xf>
    <xf numFmtId="206" fontId="17" fillId="35" borderId="64" xfId="0" applyNumberFormat="1" applyFont="1" applyFill="1" applyBorder="1" applyAlignment="1" applyProtection="1">
      <alignment horizontal="right"/>
      <protection/>
    </xf>
    <xf numFmtId="2" fontId="17" fillId="35" borderId="14" xfId="0" applyNumberFormat="1" applyFont="1" applyFill="1" applyBorder="1" applyAlignment="1" applyProtection="1">
      <alignment horizontal="right"/>
      <protection/>
    </xf>
    <xf numFmtId="2" fontId="11" fillId="34" borderId="18" xfId="0" applyNumberFormat="1" applyFont="1" applyFill="1" applyBorder="1" applyAlignment="1" applyProtection="1">
      <alignment horizontal="right"/>
      <protection/>
    </xf>
    <xf numFmtId="2" fontId="11" fillId="34" borderId="46" xfId="0" applyNumberFormat="1" applyFont="1" applyFill="1" applyBorder="1" applyAlignment="1" applyProtection="1">
      <alignment horizontal="right"/>
      <protection/>
    </xf>
    <xf numFmtId="2" fontId="11" fillId="34" borderId="17" xfId="0" applyNumberFormat="1" applyFont="1" applyFill="1" applyBorder="1" applyAlignment="1" applyProtection="1">
      <alignment horizontal="right"/>
      <protection/>
    </xf>
    <xf numFmtId="0" fontId="9" fillId="35" borderId="0" xfId="0" applyFont="1" applyFill="1" applyBorder="1" applyAlignment="1" applyProtection="1">
      <alignment horizontal="center"/>
      <protection/>
    </xf>
    <xf numFmtId="210" fontId="9" fillId="34" borderId="18" xfId="0" applyNumberFormat="1" applyFont="1" applyFill="1" applyBorder="1" applyAlignment="1" applyProtection="1">
      <alignment horizontal="left"/>
      <protection/>
    </xf>
    <xf numFmtId="0" fontId="9" fillId="34" borderId="18" xfId="0" applyFont="1" applyFill="1" applyBorder="1" applyAlignment="1" applyProtection="1">
      <alignment horizontal="left"/>
      <protection/>
    </xf>
    <xf numFmtId="49" fontId="9" fillId="34" borderId="21" xfId="0" applyNumberFormat="1" applyFont="1" applyFill="1" applyBorder="1" applyAlignment="1" applyProtection="1">
      <alignment horizontal="left"/>
      <protection/>
    </xf>
    <xf numFmtId="2" fontId="9" fillId="34" borderId="15" xfId="0" applyNumberFormat="1" applyFont="1" applyFill="1" applyBorder="1" applyAlignment="1" applyProtection="1">
      <alignment horizontal="left"/>
      <protection/>
    </xf>
    <xf numFmtId="2" fontId="9" fillId="34" borderId="18" xfId="0" applyNumberFormat="1" applyFont="1" applyFill="1" applyBorder="1" applyAlignment="1" applyProtection="1">
      <alignment/>
      <protection/>
    </xf>
    <xf numFmtId="2" fontId="9" fillId="34" borderId="18" xfId="0" applyNumberFormat="1" applyFont="1" applyFill="1" applyBorder="1" applyAlignment="1" applyProtection="1">
      <alignment horizontal="left"/>
      <protection/>
    </xf>
    <xf numFmtId="2" fontId="9" fillId="34" borderId="21" xfId="0" applyNumberFormat="1" applyFont="1" applyFill="1" applyBorder="1" applyAlignment="1" applyProtection="1">
      <alignment horizontal="left"/>
      <protection/>
    </xf>
    <xf numFmtId="0" fontId="13" fillId="33" borderId="13" xfId="0" applyFont="1" applyFill="1" applyBorder="1" applyAlignment="1" applyProtection="1">
      <alignment/>
      <protection/>
    </xf>
    <xf numFmtId="0" fontId="13" fillId="33" borderId="16" xfId="0" applyFont="1" applyFill="1" applyBorder="1" applyAlignment="1" applyProtection="1">
      <alignment/>
      <protection/>
    </xf>
    <xf numFmtId="210" fontId="9" fillId="34" borderId="16" xfId="0" applyNumberFormat="1" applyFont="1" applyFill="1" applyBorder="1" applyAlignment="1" applyProtection="1">
      <alignment horizontal="left"/>
      <protection locked="0"/>
    </xf>
    <xf numFmtId="0" fontId="9" fillId="34" borderId="16" xfId="0" applyFont="1" applyFill="1" applyBorder="1" applyAlignment="1" applyProtection="1">
      <alignment horizontal="left"/>
      <protection locked="0"/>
    </xf>
    <xf numFmtId="2" fontId="9" fillId="34" borderId="16" xfId="0" applyNumberFormat="1" applyFont="1" applyFill="1" applyBorder="1" applyAlignment="1" applyProtection="1">
      <alignment horizontal="left"/>
      <protection locked="0"/>
    </xf>
    <xf numFmtId="2" fontId="9" fillId="34" borderId="16" xfId="0" applyNumberFormat="1" applyFont="1" applyFill="1" applyBorder="1" applyAlignment="1" applyProtection="1">
      <alignment/>
      <protection locked="0"/>
    </xf>
    <xf numFmtId="0" fontId="9" fillId="34" borderId="13" xfId="0" applyFont="1" applyFill="1" applyBorder="1" applyAlignment="1" applyProtection="1">
      <alignment/>
      <protection locked="0"/>
    </xf>
    <xf numFmtId="49" fontId="9" fillId="34" borderId="19" xfId="0" applyNumberFormat="1" applyFont="1" applyFill="1" applyBorder="1" applyAlignment="1" applyProtection="1">
      <alignment horizontal="left"/>
      <protection locked="0"/>
    </xf>
    <xf numFmtId="2" fontId="9" fillId="34" borderId="13" xfId="0" applyNumberFormat="1" applyFont="1" applyFill="1" applyBorder="1" applyAlignment="1" applyProtection="1">
      <alignment horizontal="left"/>
      <protection locked="0"/>
    </xf>
    <xf numFmtId="2" fontId="9" fillId="34" borderId="19" xfId="0" applyNumberFormat="1" applyFont="1" applyFill="1" applyBorder="1" applyAlignment="1" applyProtection="1">
      <alignment horizontal="left"/>
      <protection locked="0"/>
    </xf>
    <xf numFmtId="0" fontId="21" fillId="37" borderId="10" xfId="0" applyFont="1" applyFill="1" applyBorder="1" applyAlignment="1" applyProtection="1">
      <alignment horizontal="right"/>
      <protection locked="0"/>
    </xf>
    <xf numFmtId="0" fontId="9" fillId="34" borderId="15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>
      <alignment horizontal="left"/>
      <protection/>
    </xf>
    <xf numFmtId="2" fontId="10" fillId="34" borderId="10" xfId="0" applyNumberFormat="1" applyFont="1" applyFill="1" applyBorder="1" applyAlignment="1" applyProtection="1">
      <alignment horizontal="right"/>
      <protection/>
    </xf>
    <xf numFmtId="1" fontId="10" fillId="34" borderId="11" xfId="0" applyNumberFormat="1" applyFont="1" applyFill="1" applyBorder="1" applyAlignment="1" applyProtection="1">
      <alignment horizontal="centerContinuous"/>
      <protection/>
    </xf>
    <xf numFmtId="0" fontId="13" fillId="37" borderId="11" xfId="0" applyFont="1" applyFill="1" applyBorder="1" applyAlignment="1" applyProtection="1">
      <alignment/>
      <protection/>
    </xf>
    <xf numFmtId="0" fontId="1" fillId="37" borderId="22" xfId="0" applyFont="1" applyFill="1" applyBorder="1" applyAlignment="1" applyProtection="1">
      <alignment horizontal="centerContinuous"/>
      <protection/>
    </xf>
    <xf numFmtId="0" fontId="4" fillId="37" borderId="42" xfId="0" applyFont="1" applyFill="1" applyBorder="1" applyAlignment="1" applyProtection="1">
      <alignment horizontal="centerContinuous"/>
      <protection/>
    </xf>
    <xf numFmtId="0" fontId="13" fillId="37" borderId="11" xfId="0" applyFont="1" applyFill="1" applyBorder="1" applyAlignment="1" applyProtection="1">
      <alignment/>
      <protection/>
    </xf>
    <xf numFmtId="2" fontId="9" fillId="35" borderId="12" xfId="0" applyNumberFormat="1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right"/>
      <protection/>
    </xf>
    <xf numFmtId="2" fontId="23" fillId="35" borderId="12" xfId="0" applyNumberFormat="1" applyFont="1" applyFill="1" applyBorder="1" applyAlignment="1" applyProtection="1">
      <alignment/>
      <protection/>
    </xf>
    <xf numFmtId="2" fontId="23" fillId="35" borderId="42" xfId="0" applyNumberFormat="1" applyFont="1" applyFill="1" applyBorder="1" applyAlignment="1" applyProtection="1">
      <alignment/>
      <protection/>
    </xf>
    <xf numFmtId="2" fontId="23" fillId="35" borderId="47" xfId="0" applyNumberFormat="1" applyFont="1" applyFill="1" applyBorder="1" applyAlignment="1" applyProtection="1">
      <alignment/>
      <protection/>
    </xf>
    <xf numFmtId="2" fontId="17" fillId="35" borderId="49" xfId="0" applyNumberFormat="1" applyFont="1" applyFill="1" applyBorder="1" applyAlignment="1" applyProtection="1">
      <alignment horizontal="right"/>
      <protection/>
    </xf>
    <xf numFmtId="2" fontId="17" fillId="35" borderId="50" xfId="0" applyNumberFormat="1" applyFont="1" applyFill="1" applyBorder="1" applyAlignment="1" applyProtection="1">
      <alignment horizontal="right"/>
      <protection/>
    </xf>
    <xf numFmtId="0" fontId="12" fillId="35" borderId="41" xfId="0" applyFont="1" applyFill="1" applyBorder="1" applyAlignment="1" applyProtection="1">
      <alignment/>
      <protection/>
    </xf>
    <xf numFmtId="0" fontId="9" fillId="35" borderId="11" xfId="0" applyFont="1" applyFill="1" applyBorder="1" applyAlignment="1" applyProtection="1">
      <alignment/>
      <protection locked="0"/>
    </xf>
    <xf numFmtId="0" fontId="11" fillId="35" borderId="47" xfId="0" applyFont="1" applyFill="1" applyBorder="1" applyAlignment="1" applyProtection="1">
      <alignment/>
      <protection/>
    </xf>
    <xf numFmtId="0" fontId="9" fillId="35" borderId="47" xfId="0" applyFont="1" applyFill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Continuous"/>
      <protection/>
    </xf>
    <xf numFmtId="0" fontId="0" fillId="35" borderId="41" xfId="0" applyFill="1" applyBorder="1" applyAlignment="1" applyProtection="1">
      <alignment horizontal="centerContinuous"/>
      <protection/>
    </xf>
    <xf numFmtId="206" fontId="17" fillId="35" borderId="47" xfId="0" applyNumberFormat="1" applyFont="1" applyFill="1" applyBorder="1" applyAlignment="1" applyProtection="1">
      <alignment/>
      <protection/>
    </xf>
    <xf numFmtId="207" fontId="9" fillId="34" borderId="29" xfId="0" applyNumberFormat="1" applyFont="1" applyFill="1" applyBorder="1" applyAlignment="1" applyProtection="1">
      <alignment/>
      <protection locked="0"/>
    </xf>
    <xf numFmtId="207" fontId="63" fillId="34" borderId="34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Deformación Horizontal</a:t>
            </a:r>
          </a:p>
        </c:rich>
      </c:tx>
      <c:layout>
        <c:manualLayout>
          <c:xMode val="factor"/>
          <c:yMode val="factor"/>
          <c:x val="0.00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5175"/>
          <c:w val="0.78275"/>
          <c:h val="0.8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Corte!$E$71:$F$71</c:f>
              <c:strCache>
                <c:ptCount val="1"/>
                <c:pt idx="0">
                  <c:v>0.50 kg/cm²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Corte!$H$74:$H$107</c:f>
              <c:numCache/>
            </c:numRef>
          </c:xVal>
          <c:yVal>
            <c:numRef>
              <c:f>Corte!$M$74:$M$107</c:f>
              <c:numCache/>
            </c:numRef>
          </c:yVal>
          <c:smooth val="1"/>
        </c:ser>
        <c:ser>
          <c:idx val="1"/>
          <c:order val="1"/>
          <c:tx>
            <c:strRef>
              <c:f>Corte!$N$71:$O$71</c:f>
              <c:strCache>
                <c:ptCount val="1"/>
                <c:pt idx="0">
                  <c:v>1.00 kg/cm²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Corte!$Q$74:$Q$107</c:f>
              <c:numCache/>
            </c:numRef>
          </c:xVal>
          <c:yVal>
            <c:numRef>
              <c:f>Corte!$V$74:$V$107</c:f>
              <c:numCache/>
            </c:numRef>
          </c:yVal>
          <c:smooth val="1"/>
        </c:ser>
        <c:ser>
          <c:idx val="2"/>
          <c:order val="2"/>
          <c:tx>
            <c:strRef>
              <c:f>Corte!$W$71:$X$71</c:f>
              <c:strCache>
                <c:ptCount val="1"/>
                <c:pt idx="0">
                  <c:v>2.00 kg/cm²</c:v>
                </c:pt>
              </c:strCache>
            </c:strRef>
          </c:tx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A6FF9"/>
              </a:solidFill>
              <a:ln>
                <a:solidFill>
                  <a:srgbClr val="2A6FF9"/>
                </a:solidFill>
              </a:ln>
            </c:spPr>
          </c:marker>
          <c:xVal>
            <c:numRef>
              <c:f>Corte!$Z$74:$Z$107</c:f>
              <c:numCache/>
            </c:numRef>
          </c:xVal>
          <c:yVal>
            <c:numRef>
              <c:f>Corte!$AE$74:$AE$107</c:f>
              <c:numCache/>
            </c:numRef>
          </c:yVal>
          <c:smooth val="1"/>
        </c:ser>
        <c:axId val="11721831"/>
        <c:axId val="38387616"/>
      </c:scatterChart>
      <c:valAx>
        <c:axId val="11721831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Horizontal (%)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387616"/>
        <c:crosses val="autoZero"/>
        <c:crossBetween val="midCat"/>
        <c:dispUnits/>
      </c:valAx>
      <c:valAx>
        <c:axId val="383876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721831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"/>
          <c:y val="0.425"/>
          <c:w val="0.169"/>
          <c:h val="0.2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Calibración del Anillo No 702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95"/>
          <c:w val="0.936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'Corte (11)'!$I$5:$I$6</c:f>
              <c:numCache/>
            </c:numRef>
          </c:xVal>
          <c:yVal>
            <c:numRef>
              <c:f>'Corte (11)'!$J$5:$J$6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'Corte (11)'!$F$8:$F$62</c:f>
              <c:numCache/>
            </c:numRef>
          </c:xVal>
          <c:yVal>
            <c:numRef>
              <c:f>'Corte (11)'!$B$8:$B$62</c:f>
              <c:numCache/>
            </c:numRef>
          </c:yVal>
          <c:smooth val="0"/>
        </c:ser>
        <c:axId val="21418737"/>
        <c:axId val="58550906"/>
      </c:scatterChart>
      <c:valAx>
        <c:axId val="21418737"/>
        <c:scaling>
          <c:orientation val="minMax"/>
          <c:max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(mm)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550906"/>
        <c:crosses val="autoZero"/>
        <c:crossBetween val="midCat"/>
        <c:dispUnits/>
      </c:valAx>
      <c:valAx>
        <c:axId val="58550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Fuerza (kg)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418737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Defomación Vertical Vs Deformación Horizontal</a:t>
            </a:r>
          </a:p>
        </c:rich>
      </c:tx>
      <c:layout>
        <c:manualLayout>
          <c:xMode val="factor"/>
          <c:yMode val="factor"/>
          <c:x val="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5525"/>
          <c:w val="0.7815"/>
          <c:h val="0.88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Corte!$E$71:$F$71</c:f>
              <c:strCache>
                <c:ptCount val="1"/>
                <c:pt idx="0">
                  <c:v>0.50 kg/cm²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Corte!$H$74:$H$107</c:f>
              <c:numCache/>
            </c:numRef>
          </c:xVal>
          <c:yVal>
            <c:numRef>
              <c:f>Corte!$J$74:$J$107</c:f>
              <c:numCache/>
            </c:numRef>
          </c:yVal>
          <c:smooth val="1"/>
        </c:ser>
        <c:ser>
          <c:idx val="1"/>
          <c:order val="1"/>
          <c:tx>
            <c:strRef>
              <c:f>Corte!$N$71:$O$71</c:f>
              <c:strCache>
                <c:ptCount val="1"/>
                <c:pt idx="0">
                  <c:v>1.00 kg/cm²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Corte!$Q$74:$Q$107</c:f>
              <c:numCache/>
            </c:numRef>
          </c:xVal>
          <c:yVal>
            <c:numRef>
              <c:f>Corte!$S$74:$S$107</c:f>
              <c:numCache/>
            </c:numRef>
          </c:yVal>
          <c:smooth val="1"/>
        </c:ser>
        <c:ser>
          <c:idx val="2"/>
          <c:order val="2"/>
          <c:tx>
            <c:strRef>
              <c:f>Corte!$W$71:$X$71</c:f>
              <c:strCache>
                <c:ptCount val="1"/>
                <c:pt idx="0">
                  <c:v>2.00 kg/cm²</c:v>
                </c:pt>
              </c:strCache>
            </c:strRef>
          </c:tx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A6FF9"/>
              </a:solidFill>
              <a:ln>
                <a:solidFill>
                  <a:srgbClr val="2A6FF9"/>
                </a:solidFill>
              </a:ln>
            </c:spPr>
          </c:marker>
          <c:xVal>
            <c:numRef>
              <c:f>Corte!$Z$74:$Z$107</c:f>
              <c:numCache/>
            </c:numRef>
          </c:xVal>
          <c:yVal>
            <c:numRef>
              <c:f>Corte!$AB$74:$AB$107</c:f>
              <c:numCache/>
            </c:numRef>
          </c:yVal>
          <c:smooth val="1"/>
        </c:ser>
        <c:axId val="9944225"/>
        <c:axId val="22389162"/>
      </c:scatterChart>
      <c:valAx>
        <c:axId val="9944225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Horizontal (%)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22389162"/>
        <c:crosses val="autoZero"/>
        <c:crossBetween val="midCat"/>
        <c:dispUnits/>
      </c:valAx>
      <c:valAx>
        <c:axId val="22389162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Vertical (%)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944225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371"/>
          <c:w val="0.167"/>
          <c:h val="0.233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Esfuerzo Normal</a:t>
            </a:r>
          </a:p>
        </c:rich>
      </c:tx>
      <c:layout>
        <c:manualLayout>
          <c:xMode val="factor"/>
          <c:yMode val="factor"/>
          <c:x val="0.01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49"/>
          <c:w val="0.94525"/>
          <c:h val="0.8917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(Corte!$M$18,Corte!$V$18,Corte!$AE$18,Corte!$AN$18)</c:f>
              <c:numCache/>
            </c:numRef>
          </c:xVal>
          <c:yVal>
            <c:numRef>
              <c:f>(Corte!$M$111,Corte!$V$111,Corte!$AE$111,Corte!$AN$111)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Corte!$R$130:$R$131</c:f>
              <c:numCache/>
            </c:numRef>
          </c:xVal>
          <c:yVal>
            <c:numRef>
              <c:f>Corte!$S$130:$S$131</c:f>
              <c:numCache/>
            </c:numRef>
          </c:yVal>
          <c:smooth val="0"/>
        </c:ser>
        <c:ser>
          <c:idx val="4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Corte!$M$18</c:f>
              <c:numCache/>
            </c:numRef>
          </c:xVal>
          <c:yVal>
            <c:numRef>
              <c:f>Corte!$L$111</c:f>
              <c:numCache/>
            </c:numRef>
          </c:yVal>
          <c:smooth val="0"/>
        </c:ser>
        <c:axId val="175867"/>
        <c:axId val="1582804"/>
      </c:scatterChart>
      <c:valAx>
        <c:axId val="175867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Normal (kg/cm²)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82804"/>
        <c:crosses val="autoZero"/>
        <c:crossBetween val="midCat"/>
        <c:dispUnits/>
      </c:valAx>
      <c:valAx>
        <c:axId val="1582804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5867"/>
        <c:crosses val="autoZero"/>
        <c:crossBetween val="midCat"/>
        <c:dispUnits/>
        <c:maj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Esfuerzo Normal</a:t>
            </a:r>
          </a:p>
        </c:rich>
      </c:tx>
      <c:layout>
        <c:manualLayout>
          <c:xMode val="factor"/>
          <c:yMode val="factor"/>
          <c:x val="0.006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57"/>
          <c:w val="0.957"/>
          <c:h val="0.87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(Corte!$M$18,Corte!$V$18,Corte!$AE$18,Corte!$AN$18)</c:f>
              <c:numCache/>
            </c:numRef>
          </c:xVal>
          <c:yVal>
            <c:numRef>
              <c:f>(Corte!$M$117,Corte!$V$117,Corte!$AE$117,Corte!$AN$117)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Corte!$AD$130:$AD$131</c:f>
              <c:numCache/>
            </c:numRef>
          </c:xVal>
          <c:yVal>
            <c:numRef>
              <c:f>Corte!$AE$130:$AE$131</c:f>
              <c:numCache/>
            </c:numRef>
          </c:yVal>
          <c:smooth val="0"/>
        </c:ser>
        <c:ser>
          <c:idx val="4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Corte!$M$18</c:f>
              <c:numCache/>
            </c:numRef>
          </c:xVal>
          <c:yVal>
            <c:numRef>
              <c:f>Corte!$L$117</c:f>
              <c:numCache/>
            </c:numRef>
          </c:yVal>
          <c:smooth val="0"/>
        </c:ser>
        <c:axId val="14245237"/>
        <c:axId val="61098270"/>
      </c:scatterChart>
      <c:valAx>
        <c:axId val="14245237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Normal (kg/cm²)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098270"/>
        <c:crosses val="autoZero"/>
        <c:crossBetween val="midCat"/>
        <c:dispUnits/>
      </c:valAx>
      <c:valAx>
        <c:axId val="61098270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245237"/>
        <c:crosses val="autoZero"/>
        <c:crossBetween val="midCat"/>
        <c:dispUnits/>
        <c:maj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Deformación Horizontal</a:t>
            </a:r>
          </a:p>
        </c:rich>
      </c:tx>
      <c:layout>
        <c:manualLayout>
          <c:xMode val="factor"/>
          <c:yMode val="factor"/>
          <c:x val="0.005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6475"/>
          <c:w val="0.79225"/>
          <c:h val="0.87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Corte!$E$71:$F$71</c:f>
              <c:strCache>
                <c:ptCount val="1"/>
                <c:pt idx="0">
                  <c:v>0.50 kg/cm²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Corte!$H$74:$H$107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Corte!$M$74:$M$107</c:f>
              <c:numCache>
                <c:ptCount val="34"/>
                <c:pt idx="0">
                  <c:v>0</c:v>
                </c:pt>
                <c:pt idx="1">
                  <c:v>0.04694444444444444</c:v>
                </c:pt>
                <c:pt idx="2">
                  <c:v>0.1263888888888889</c:v>
                </c:pt>
                <c:pt idx="3">
                  <c:v>0.18777777777777777</c:v>
                </c:pt>
                <c:pt idx="4">
                  <c:v>0.3213888888888889</c:v>
                </c:pt>
                <c:pt idx="5">
                  <c:v>0.3538888888888889</c:v>
                </c:pt>
                <c:pt idx="6">
                  <c:v>0.5777777777777778</c:v>
                </c:pt>
                <c:pt idx="7">
                  <c:v>0.6138888888888889</c:v>
                </c:pt>
                <c:pt idx="8">
                  <c:v>0.6319444444444444</c:v>
                </c:pt>
                <c:pt idx="9">
                  <c:v>0.6644444444444444</c:v>
                </c:pt>
                <c:pt idx="10">
                  <c:v>0.6825</c:v>
                </c:pt>
                <c:pt idx="11">
                  <c:v>0.6897222222222222</c:v>
                </c:pt>
                <c:pt idx="12">
                  <c:v>0.6933333333333334</c:v>
                </c:pt>
                <c:pt idx="13">
                  <c:v>0.6969444444444445</c:v>
                </c:pt>
                <c:pt idx="14">
                  <c:v>0.7041666666666667</c:v>
                </c:pt>
                <c:pt idx="15">
                  <c:v>0.7077777777777778</c:v>
                </c:pt>
                <c:pt idx="16">
                  <c:v>0.7113888888888888</c:v>
                </c:pt>
                <c:pt idx="17">
                  <c:v>0.7113888888888888</c:v>
                </c:pt>
                <c:pt idx="18">
                  <c:v>0.7113888888888888</c:v>
                </c:pt>
                <c:pt idx="19">
                  <c:v>0.6969444444444445</c:v>
                </c:pt>
                <c:pt idx="20">
                  <c:v>0.6897222222222222</c:v>
                </c:pt>
                <c:pt idx="21">
                  <c:v>0.6825</c:v>
                </c:pt>
                <c:pt idx="22">
                  <c:v>0.6752777777777778</c:v>
                </c:pt>
                <c:pt idx="23">
                  <c:v>0.6680555555555556</c:v>
                </c:pt>
                <c:pt idx="24">
                  <c:v>0.6608333333333333</c:v>
                </c:pt>
                <c:pt idx="25">
                  <c:v>0.653611111111111</c:v>
                </c:pt>
                <c:pt idx="26">
                  <c:v>0.6463888888888889</c:v>
                </c:pt>
                <c:pt idx="27">
                  <c:v>0.6391666666666667</c:v>
                </c:pt>
                <c:pt idx="28">
                  <c:v>0.6355555555555555</c:v>
                </c:pt>
                <c:pt idx="29">
                  <c:v>0.6319444444444444</c:v>
                </c:pt>
                <c:pt idx="30">
                  <c:v>0.6283333333333333</c:v>
                </c:pt>
                <c:pt idx="31">
                  <c:v>0.6211111111111111</c:v>
                </c:pt>
                <c:pt idx="32">
                  <c:v>0.6175</c:v>
                </c:pt>
                <c:pt idx="33">
                  <c:v>0.6138888888888889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Corte!$N$71:$O$71</c:f>
              <c:strCache>
                <c:ptCount val="1"/>
                <c:pt idx="0">
                  <c:v>1.00 kg/cm²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Corte!$Q$74:$Q$107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Corte!$V$74:$V$107</c:f>
              <c:numCache>
                <c:ptCount val="34"/>
                <c:pt idx="0">
                  <c:v>0</c:v>
                </c:pt>
                <c:pt idx="1">
                  <c:v>0.10833333333333334</c:v>
                </c:pt>
                <c:pt idx="2">
                  <c:v>0.18055555555555555</c:v>
                </c:pt>
                <c:pt idx="3">
                  <c:v>0.24555555555555555</c:v>
                </c:pt>
                <c:pt idx="4">
                  <c:v>0.33944444444444444</c:v>
                </c:pt>
                <c:pt idx="5">
                  <c:v>0.4116666666666667</c:v>
                </c:pt>
                <c:pt idx="6">
                  <c:v>0.5055555555555556</c:v>
                </c:pt>
                <c:pt idx="7">
                  <c:v>0.5922222222222222</c:v>
                </c:pt>
                <c:pt idx="8">
                  <c:v>0.6825</c:v>
                </c:pt>
                <c:pt idx="9">
                  <c:v>0.7294444444444445</c:v>
                </c:pt>
                <c:pt idx="10">
                  <c:v>0.7908333333333333</c:v>
                </c:pt>
                <c:pt idx="11">
                  <c:v>0.8630555555555556</c:v>
                </c:pt>
                <c:pt idx="12">
                  <c:v>0.9316666666666666</c:v>
                </c:pt>
                <c:pt idx="13">
                  <c:v>0.9894444444444446</c:v>
                </c:pt>
                <c:pt idx="14">
                  <c:v>1.0291666666666666</c:v>
                </c:pt>
                <c:pt idx="15">
                  <c:v>1.0544444444444445</c:v>
                </c:pt>
                <c:pt idx="16">
                  <c:v>1.0725</c:v>
                </c:pt>
                <c:pt idx="17">
                  <c:v>1.0797222222222222</c:v>
                </c:pt>
                <c:pt idx="18">
                  <c:v>1.0833333333333333</c:v>
                </c:pt>
                <c:pt idx="19">
                  <c:v>1.0580555555555555</c:v>
                </c:pt>
                <c:pt idx="20">
                  <c:v>1.0363888888888888</c:v>
                </c:pt>
                <c:pt idx="21">
                  <c:v>1.0183333333333333</c:v>
                </c:pt>
                <c:pt idx="22">
                  <c:v>1.0038888888888888</c:v>
                </c:pt>
                <c:pt idx="23">
                  <c:v>0.9930555555555556</c:v>
                </c:pt>
                <c:pt idx="24">
                  <c:v>0.9822222222222222</c:v>
                </c:pt>
                <c:pt idx="25">
                  <c:v>0.9750000000000001</c:v>
                </c:pt>
                <c:pt idx="26">
                  <c:v>0.9677777777777778</c:v>
                </c:pt>
                <c:pt idx="27">
                  <c:v>0.9605555555555555</c:v>
                </c:pt>
                <c:pt idx="28">
                  <c:v>0.9569444444444445</c:v>
                </c:pt>
                <c:pt idx="29">
                  <c:v>0.9533333333333334</c:v>
                </c:pt>
                <c:pt idx="30">
                  <c:v>0.9497222222222224</c:v>
                </c:pt>
                <c:pt idx="31">
                  <c:v>0.9425</c:v>
                </c:pt>
                <c:pt idx="32">
                  <c:v>0.938888888888889</c:v>
                </c:pt>
                <c:pt idx="33">
                  <c:v>0.938888888888889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Corte!$W$71:$X$71</c:f>
              <c:strCache>
                <c:ptCount val="1"/>
                <c:pt idx="0">
                  <c:v>2.00 kg/cm²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Corte!$Z$74:$Z$107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Corte!$AE$74:$AE$107</c:f>
              <c:numCache>
                <c:ptCount val="34"/>
                <c:pt idx="1">
                  <c:v>0.15888888888888889</c:v>
                </c:pt>
                <c:pt idx="2">
                  <c:v>0.2816666666666667</c:v>
                </c:pt>
                <c:pt idx="3">
                  <c:v>0.5055555555555556</c:v>
                </c:pt>
                <c:pt idx="4">
                  <c:v>0.6716666666666666</c:v>
                </c:pt>
                <c:pt idx="5">
                  <c:v>0.7763888888888889</c:v>
                </c:pt>
                <c:pt idx="6">
                  <c:v>0.848611111111111</c:v>
                </c:pt>
                <c:pt idx="7">
                  <c:v>1.0291666666666666</c:v>
                </c:pt>
                <c:pt idx="8">
                  <c:v>1.1880555555555556</c:v>
                </c:pt>
                <c:pt idx="9">
                  <c:v>1.2638888888888888</c:v>
                </c:pt>
                <c:pt idx="10">
                  <c:v>1.339722222222222</c:v>
                </c:pt>
                <c:pt idx="11">
                  <c:v>1.4119444444444444</c:v>
                </c:pt>
                <c:pt idx="12">
                  <c:v>1.4697222222222222</c:v>
                </c:pt>
                <c:pt idx="13">
                  <c:v>1.538333333333333</c:v>
                </c:pt>
                <c:pt idx="14">
                  <c:v>1.621388888888889</c:v>
                </c:pt>
                <c:pt idx="15">
                  <c:v>1.7044444444444444</c:v>
                </c:pt>
                <c:pt idx="16">
                  <c:v>1.7694444444444444</c:v>
                </c:pt>
                <c:pt idx="17">
                  <c:v>1.794722222222222</c:v>
                </c:pt>
                <c:pt idx="18">
                  <c:v>1.8019444444444446</c:v>
                </c:pt>
                <c:pt idx="19">
                  <c:v>1.7874999999999999</c:v>
                </c:pt>
                <c:pt idx="20">
                  <c:v>1.7694444444444444</c:v>
                </c:pt>
                <c:pt idx="21">
                  <c:v>1.755</c:v>
                </c:pt>
                <c:pt idx="22">
                  <c:v>1.7405555555555554</c:v>
                </c:pt>
                <c:pt idx="23">
                  <c:v>1.7261111111111112</c:v>
                </c:pt>
                <c:pt idx="24">
                  <c:v>1.7261111111111112</c:v>
                </c:pt>
                <c:pt idx="25">
                  <c:v>1.7152777777777777</c:v>
                </c:pt>
                <c:pt idx="26">
                  <c:v>1.7044444444444444</c:v>
                </c:pt>
                <c:pt idx="27">
                  <c:v>1.6936111111111112</c:v>
                </c:pt>
                <c:pt idx="28">
                  <c:v>1.686388888888889</c:v>
                </c:pt>
                <c:pt idx="29">
                  <c:v>1.6791666666666667</c:v>
                </c:pt>
                <c:pt idx="30">
                  <c:v>1.6719444444444447</c:v>
                </c:pt>
                <c:pt idx="31">
                  <c:v>1.6611111111111112</c:v>
                </c:pt>
                <c:pt idx="32">
                  <c:v>1.653888888888889</c:v>
                </c:pt>
                <c:pt idx="33">
                  <c:v>1.650277777777778</c:v>
                </c:pt>
              </c:numCache>
            </c:numRef>
          </c:yVal>
          <c:smooth val="1"/>
        </c:ser>
        <c:axId val="13013519"/>
        <c:axId val="50012808"/>
      </c:scatterChart>
      <c:valAx>
        <c:axId val="13013519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Horizontal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012808"/>
        <c:crosses val="autoZero"/>
        <c:crossBetween val="midCat"/>
        <c:dispUnits/>
      </c:valAx>
      <c:valAx>
        <c:axId val="500128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01351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4295"/>
          <c:w val="0.16175"/>
          <c:h val="0.203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Defomación Vertical Vs Deformación Horizontal</a:t>
            </a:r>
          </a:p>
        </c:rich>
      </c:tx>
      <c:layout>
        <c:manualLayout>
          <c:xMode val="factor"/>
          <c:yMode val="factor"/>
          <c:x val="0.005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67"/>
          <c:w val="0.808"/>
          <c:h val="0.88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Corte!$E$71:$F$71</c:f>
              <c:strCache>
                <c:ptCount val="1"/>
                <c:pt idx="0">
                  <c:v>0.50 kg/cm²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Corte!$H$74:$H$107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Corte!$J$74:$J$107</c:f>
              <c:numCache>
                <c:ptCount val="34"/>
                <c:pt idx="0">
                  <c:v>0</c:v>
                </c:pt>
                <c:pt idx="1">
                  <c:v>-0.014999999999998348</c:v>
                </c:pt>
                <c:pt idx="2">
                  <c:v>-0.024999999999997247</c:v>
                </c:pt>
                <c:pt idx="3">
                  <c:v>-0.029999999999996696</c:v>
                </c:pt>
                <c:pt idx="4">
                  <c:v>-0.019999999999997797</c:v>
                </c:pt>
                <c:pt idx="5">
                  <c:v>0.050000000000005596</c:v>
                </c:pt>
                <c:pt idx="6">
                  <c:v>0.10999999999999899</c:v>
                </c:pt>
                <c:pt idx="7">
                  <c:v>0.13500000000000734</c:v>
                </c:pt>
                <c:pt idx="8">
                  <c:v>0.28000000000000247</c:v>
                </c:pt>
                <c:pt idx="9">
                  <c:v>0.385000000000002</c:v>
                </c:pt>
                <c:pt idx="10">
                  <c:v>0.6450000000000067</c:v>
                </c:pt>
                <c:pt idx="11">
                  <c:v>0.7600000000000051</c:v>
                </c:pt>
                <c:pt idx="12">
                  <c:v>1.3400000000000079</c:v>
                </c:pt>
                <c:pt idx="13">
                  <c:v>1.6450000000000076</c:v>
                </c:pt>
                <c:pt idx="14">
                  <c:v>2.1299999999999986</c:v>
                </c:pt>
                <c:pt idx="15">
                  <c:v>2.400000000000002</c:v>
                </c:pt>
                <c:pt idx="16">
                  <c:v>2.6450000000000085</c:v>
                </c:pt>
                <c:pt idx="17">
                  <c:v>2.8100000000000014</c:v>
                </c:pt>
                <c:pt idx="18">
                  <c:v>2.995000000000003</c:v>
                </c:pt>
                <c:pt idx="19">
                  <c:v>3.3800000000000052</c:v>
                </c:pt>
                <c:pt idx="20">
                  <c:v>3.7900000000000045</c:v>
                </c:pt>
                <c:pt idx="21">
                  <c:v>4.190000000000005</c:v>
                </c:pt>
                <c:pt idx="22">
                  <c:v>4.515000000000002</c:v>
                </c:pt>
                <c:pt idx="23">
                  <c:v>4.910000000000004</c:v>
                </c:pt>
                <c:pt idx="24">
                  <c:v>5.080000000000007</c:v>
                </c:pt>
                <c:pt idx="25">
                  <c:v>5.120000000000003</c:v>
                </c:pt>
                <c:pt idx="26">
                  <c:v>5.190000000000006</c:v>
                </c:pt>
                <c:pt idx="27">
                  <c:v>5.2800000000000065</c:v>
                </c:pt>
                <c:pt idx="28">
                  <c:v>5.395000000000005</c:v>
                </c:pt>
                <c:pt idx="29">
                  <c:v>5.510000000000003</c:v>
                </c:pt>
                <c:pt idx="30">
                  <c:v>5.475000000000008</c:v>
                </c:pt>
                <c:pt idx="31">
                  <c:v>5.465000000000009</c:v>
                </c:pt>
                <c:pt idx="32">
                  <c:v>5.445</c:v>
                </c:pt>
                <c:pt idx="33">
                  <c:v>5.420000000000003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Corte!$N$71:$O$71</c:f>
              <c:strCache>
                <c:ptCount val="1"/>
                <c:pt idx="0">
                  <c:v>1.00 kg/cm²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Corte!$Q$74:$Q$107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Corte!$S$74:$S$107</c:f>
              <c:numCache>
                <c:ptCount val="34"/>
                <c:pt idx="0">
                  <c:v>0</c:v>
                </c:pt>
                <c:pt idx="1">
                  <c:v>-0.017999999999995797</c:v>
                </c:pt>
                <c:pt idx="2">
                  <c:v>-0.05299999999999194</c:v>
                </c:pt>
                <c:pt idx="3">
                  <c:v>-0.05799999999999139</c:v>
                </c:pt>
                <c:pt idx="4">
                  <c:v>-0.06800000000000139</c:v>
                </c:pt>
                <c:pt idx="5">
                  <c:v>-0.07300000000000084</c:v>
                </c:pt>
                <c:pt idx="6">
                  <c:v>-0.07300000000000084</c:v>
                </c:pt>
                <c:pt idx="7">
                  <c:v>-0.022999999999995246</c:v>
                </c:pt>
                <c:pt idx="8">
                  <c:v>0.012000000000000899</c:v>
                </c:pt>
                <c:pt idx="9">
                  <c:v>0.06700000000000594</c:v>
                </c:pt>
                <c:pt idx="10">
                  <c:v>0.14200000000000879</c:v>
                </c:pt>
                <c:pt idx="11">
                  <c:v>0.21700000000000053</c:v>
                </c:pt>
                <c:pt idx="12">
                  <c:v>0.33199999999999896</c:v>
                </c:pt>
                <c:pt idx="13">
                  <c:v>0.5220000000000002</c:v>
                </c:pt>
                <c:pt idx="14">
                  <c:v>0.7820000000000049</c:v>
                </c:pt>
                <c:pt idx="15">
                  <c:v>1.0520000000000085</c:v>
                </c:pt>
                <c:pt idx="16">
                  <c:v>1.4020000000000032</c:v>
                </c:pt>
                <c:pt idx="17">
                  <c:v>1.7920000000000047</c:v>
                </c:pt>
                <c:pt idx="18">
                  <c:v>2.2419999999999995</c:v>
                </c:pt>
                <c:pt idx="19">
                  <c:v>2.742</c:v>
                </c:pt>
                <c:pt idx="20">
                  <c:v>2.8670000000000084</c:v>
                </c:pt>
                <c:pt idx="21">
                  <c:v>2.8670000000000084</c:v>
                </c:pt>
                <c:pt idx="22">
                  <c:v>2.872000000000008</c:v>
                </c:pt>
                <c:pt idx="23">
                  <c:v>2.8770000000000073</c:v>
                </c:pt>
                <c:pt idx="24">
                  <c:v>2.927000000000002</c:v>
                </c:pt>
                <c:pt idx="25">
                  <c:v>2.982000000000007</c:v>
                </c:pt>
                <c:pt idx="26">
                  <c:v>3.017000000000003</c:v>
                </c:pt>
                <c:pt idx="27">
                  <c:v>3.072000000000008</c:v>
                </c:pt>
                <c:pt idx="28">
                  <c:v>3.127000000000002</c:v>
                </c:pt>
                <c:pt idx="29">
                  <c:v>3.182000000000007</c:v>
                </c:pt>
                <c:pt idx="30">
                  <c:v>3.217000000000003</c:v>
                </c:pt>
                <c:pt idx="31">
                  <c:v>3.2420000000000004</c:v>
                </c:pt>
                <c:pt idx="32">
                  <c:v>3.2770000000000077</c:v>
                </c:pt>
                <c:pt idx="33">
                  <c:v>3.2720000000000082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Corte!$W$71:$X$71</c:f>
              <c:strCache>
                <c:ptCount val="1"/>
                <c:pt idx="0">
                  <c:v>2.00 kg/cm²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Corte!$Z$74:$Z$107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Corte!$AB$74:$AB$107</c:f>
              <c:numCache>
                <c:ptCount val="34"/>
                <c:pt idx="0">
                  <c:v>0</c:v>
                </c:pt>
                <c:pt idx="1">
                  <c:v>-0.034999999999996145</c:v>
                </c:pt>
                <c:pt idx="2">
                  <c:v>-0.039999999999995595</c:v>
                </c:pt>
                <c:pt idx="3">
                  <c:v>-0.04999999999999449</c:v>
                </c:pt>
                <c:pt idx="4">
                  <c:v>-0.05499999999999394</c:v>
                </c:pt>
                <c:pt idx="5">
                  <c:v>-0.06999999999999229</c:v>
                </c:pt>
                <c:pt idx="6">
                  <c:v>-0.09000000000000119</c:v>
                </c:pt>
                <c:pt idx="7">
                  <c:v>-0.09000000000000119</c:v>
                </c:pt>
                <c:pt idx="8">
                  <c:v>-0.09000000000000119</c:v>
                </c:pt>
                <c:pt idx="9">
                  <c:v>-0.04999999999999449</c:v>
                </c:pt>
                <c:pt idx="10">
                  <c:v>-0.029999999999996696</c:v>
                </c:pt>
                <c:pt idx="11">
                  <c:v>0.02500000000000835</c:v>
                </c:pt>
                <c:pt idx="12">
                  <c:v>0.14000000000000679</c:v>
                </c:pt>
                <c:pt idx="13">
                  <c:v>0.2500000000000058</c:v>
                </c:pt>
                <c:pt idx="14">
                  <c:v>0.4650000000000043</c:v>
                </c:pt>
                <c:pt idx="15">
                  <c:v>0.6850000000000023</c:v>
                </c:pt>
                <c:pt idx="16">
                  <c:v>0.945000000000007</c:v>
                </c:pt>
                <c:pt idx="17">
                  <c:v>1.1850000000000027</c:v>
                </c:pt>
                <c:pt idx="18">
                  <c:v>1.4900000000000024</c:v>
                </c:pt>
                <c:pt idx="19">
                  <c:v>1.770000000000005</c:v>
                </c:pt>
                <c:pt idx="20">
                  <c:v>2.0600000000000063</c:v>
                </c:pt>
                <c:pt idx="21">
                  <c:v>2.2150000000000003</c:v>
                </c:pt>
                <c:pt idx="22">
                  <c:v>2.2600000000000064</c:v>
                </c:pt>
                <c:pt idx="23">
                  <c:v>2.300000000000002</c:v>
                </c:pt>
                <c:pt idx="24">
                  <c:v>2.2800000000000042</c:v>
                </c:pt>
                <c:pt idx="25">
                  <c:v>2.255000000000007</c:v>
                </c:pt>
                <c:pt idx="26">
                  <c:v>2.224999999999999</c:v>
                </c:pt>
                <c:pt idx="27">
                  <c:v>2.180000000000004</c:v>
                </c:pt>
                <c:pt idx="28">
                  <c:v>2.1500000000000075</c:v>
                </c:pt>
                <c:pt idx="29">
                  <c:v>2.124999999999999</c:v>
                </c:pt>
                <c:pt idx="30">
                  <c:v>2.115</c:v>
                </c:pt>
                <c:pt idx="31">
                  <c:v>2.0950000000000024</c:v>
                </c:pt>
                <c:pt idx="32">
                  <c:v>2.0650000000000057</c:v>
                </c:pt>
                <c:pt idx="33">
                  <c:v>2.035000000000009</c:v>
                </c:pt>
              </c:numCache>
            </c:numRef>
          </c:yVal>
          <c:smooth val="1"/>
        </c:ser>
        <c:axId val="47462089"/>
        <c:axId val="24505618"/>
      </c:scatterChart>
      <c:valAx>
        <c:axId val="47462089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Horizontal (%)</a:t>
                </a:r>
              </a:p>
            </c:rich>
          </c:tx>
          <c:layout>
            <c:manualLayout>
              <c:xMode val="factor"/>
              <c:yMode val="factor"/>
              <c:x val="0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24505618"/>
        <c:crosses val="autoZero"/>
        <c:crossBetween val="midCat"/>
        <c:dispUnits/>
      </c:valAx>
      <c:valAx>
        <c:axId val="24505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Vertical (%)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46208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065"/>
          <c:w val="0.16525"/>
          <c:h val="0.21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Esfuerzo Normal</a:t>
            </a:r>
          </a:p>
        </c:rich>
      </c:tx>
      <c:layout>
        <c:manualLayout>
          <c:xMode val="factor"/>
          <c:yMode val="factor"/>
          <c:x val="0.010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8475"/>
          <c:w val="0.94975"/>
          <c:h val="0.84625"/>
        </c:manualLayout>
      </c:layout>
      <c:scatterChart>
        <c:scatterStyle val="lineMarker"/>
        <c:varyColors val="0"/>
        <c:ser>
          <c:idx val="2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Corte!$R$130:$R$131</c:f>
              <c:numCache>
                <c:ptCount val="2"/>
                <c:pt idx="0">
                  <c:v>0</c:v>
                </c:pt>
                <c:pt idx="1">
                  <c:v>4</c:v>
                </c:pt>
              </c:numCache>
            </c:numRef>
          </c:xVal>
          <c:yVal>
            <c:numRef>
              <c:f>Corte!$S$130:$S$131</c:f>
              <c:numCache>
                <c:ptCount val="2"/>
                <c:pt idx="0">
                  <c:v>0.36</c:v>
                </c:pt>
                <c:pt idx="1">
                  <c:v>3.29</c:v>
                </c:pt>
              </c:numCache>
            </c:numRef>
          </c:yVal>
          <c:smooth val="0"/>
        </c:ser>
        <c:ser>
          <c:idx val="3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(Corte!$M$18,Corte!$V$18,Corte!$AE$18,Corte!$AN$18)</c:f>
              <c:numCache>
                <c:ptCount val="4"/>
                <c:pt idx="0">
                  <c:v>0.5</c:v>
                </c:pt>
                <c:pt idx="1">
                  <c:v>1</c:v>
                </c:pt>
                <c:pt idx="2">
                  <c:v>2</c:v>
                </c:pt>
              </c:numCache>
            </c:numRef>
          </c:xVal>
          <c:yVal>
            <c:numRef>
              <c:f>(Corte!$M$111,Corte!$V$111,Corte!$AE$111,Corte!$AN$111)</c:f>
              <c:numCache>
                <c:ptCount val="4"/>
                <c:pt idx="0">
                  <c:v>0.7113888888888888</c:v>
                </c:pt>
                <c:pt idx="1">
                  <c:v>1.0833333333333333</c:v>
                </c:pt>
                <c:pt idx="2">
                  <c:v>1.8019444444444446</c:v>
                </c:pt>
                <c:pt idx="3">
                  <c:v>0</c:v>
                </c:pt>
              </c:numCache>
            </c:numRef>
          </c:yVal>
          <c:smooth val="0"/>
        </c:ser>
        <c:ser>
          <c:idx val="4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Corte!$M$18</c:f>
              <c:numCache>
                <c:ptCount val="1"/>
                <c:pt idx="0">
                  <c:v>0.5</c:v>
                </c:pt>
              </c:numCache>
            </c:numRef>
          </c:xVal>
          <c:yVal>
            <c:numRef>
              <c:f>Corte!$L$111</c:f>
              <c:numCache>
                <c:ptCount val="1"/>
              </c:numCache>
            </c:numRef>
          </c:yVal>
          <c:smooth val="0"/>
        </c:ser>
        <c:axId val="19223971"/>
        <c:axId val="38798012"/>
      </c:scatterChart>
      <c:valAx>
        <c:axId val="19223971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Normal (kg/cm²)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798012"/>
        <c:crosses val="autoZero"/>
        <c:crossBetween val="midCat"/>
        <c:dispUnits/>
      </c:valAx>
      <c:valAx>
        <c:axId val="38798012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22397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Esfuerzo Normal</a:t>
            </a:r>
          </a:p>
        </c:rich>
      </c:tx>
      <c:layout>
        <c:manualLayout>
          <c:xMode val="factor"/>
          <c:yMode val="factor"/>
          <c:x val="0.00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8225"/>
          <c:w val="0.95225"/>
          <c:h val="0.85025"/>
        </c:manualLayout>
      </c:layout>
      <c:scatterChart>
        <c:scatterStyle val="lineMarker"/>
        <c:varyColors val="0"/>
        <c:ser>
          <c:idx val="2"/>
          <c:order val="0"/>
          <c:tx>
            <c:v>PARAMETROS DE RESISTENCIA RESIDUAL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Corte!$AD$130:$AD$131</c:f>
              <c:numCache>
                <c:ptCount val="2"/>
                <c:pt idx="0">
                  <c:v>0</c:v>
                </c:pt>
                <c:pt idx="1">
                  <c:v>4</c:v>
                </c:pt>
              </c:numCache>
            </c:numRef>
          </c:xVal>
          <c:yVal>
            <c:numRef>
              <c:f>Corte!$AE$130:$AE$131</c:f>
              <c:numCache>
                <c:ptCount val="2"/>
                <c:pt idx="0">
                  <c:v>0.27</c:v>
                </c:pt>
                <c:pt idx="1">
                  <c:v>3</c:v>
                </c:pt>
              </c:numCache>
            </c:numRef>
          </c:yVal>
          <c:smooth val="0"/>
        </c:ser>
        <c:ser>
          <c:idx val="3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(Corte!$M$18,Corte!$V$18,Corte!$AE$18,Corte!$AN$18)</c:f>
              <c:numCache>
                <c:ptCount val="4"/>
                <c:pt idx="0">
                  <c:v>0.5</c:v>
                </c:pt>
                <c:pt idx="1">
                  <c:v>1</c:v>
                </c:pt>
                <c:pt idx="2">
                  <c:v>2</c:v>
                </c:pt>
              </c:numCache>
            </c:numRef>
          </c:xVal>
          <c:yVal>
            <c:numRef>
              <c:f>(Corte!$M$117,Corte!$V$117,Corte!$AE$117,Corte!$AN$117)</c:f>
              <c:numCache>
                <c:ptCount val="4"/>
                <c:pt idx="0">
                  <c:v>0.6138888888888889</c:v>
                </c:pt>
                <c:pt idx="1">
                  <c:v>0.938888888888889</c:v>
                </c:pt>
                <c:pt idx="2">
                  <c:v>1.650277777777778</c:v>
                </c:pt>
                <c:pt idx="3">
                  <c:v>0</c:v>
                </c:pt>
              </c:numCache>
            </c:numRef>
          </c:yVal>
          <c:smooth val="0"/>
        </c:ser>
        <c:axId val="13637789"/>
        <c:axId val="55631238"/>
      </c:scatterChart>
      <c:valAx>
        <c:axId val="13637789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Normal (kg/cm²)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631238"/>
        <c:crosses val="autoZero"/>
        <c:crossBetween val="midCat"/>
        <c:dispUnits/>
      </c:valAx>
      <c:valAx>
        <c:axId val="55631238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63778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Calibración</a:t>
            </a:r>
          </a:p>
        </c:rich>
      </c:tx>
      <c:layout>
        <c:manualLayout>
          <c:xMode val="factor"/>
          <c:yMode val="factor"/>
          <c:x val="0.00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5825"/>
          <c:w val="0.9345"/>
          <c:h val="0.87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xVal>
            <c:numRef>
              <c:f>'Corte (10)'!$B$7:$B$32</c:f>
              <c:numCache/>
            </c:numRef>
          </c:xVal>
          <c:yVal>
            <c:numRef>
              <c:f>'Corte (10)'!$C$7:$C$32</c:f>
              <c:numCache/>
            </c:numRef>
          </c:yVal>
          <c:smooth val="0"/>
        </c:ser>
        <c:axId val="30919095"/>
        <c:axId val="9836400"/>
      </c:scatterChart>
      <c:valAx>
        <c:axId val="30919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Velocidad Real (mm/min)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836400"/>
        <c:crosses val="autoZero"/>
        <c:crossBetween val="midCat"/>
        <c:dispUnits/>
        <c:majorUnit val="0.1"/>
      </c:valAx>
      <c:valAx>
        <c:axId val="9836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Velocidad Display (mm/min)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919095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120</xdr:row>
      <xdr:rowOff>0</xdr:rowOff>
    </xdr:from>
    <xdr:to>
      <xdr:col>7</xdr:col>
      <xdr:colOff>657225</xdr:colOff>
      <xdr:row>144</xdr:row>
      <xdr:rowOff>9525</xdr:rowOff>
    </xdr:to>
    <xdr:graphicFrame>
      <xdr:nvGraphicFramePr>
        <xdr:cNvPr id="1" name="Chart 9"/>
        <xdr:cNvGraphicFramePr/>
      </xdr:nvGraphicFramePr>
      <xdr:xfrm>
        <a:off x="266700" y="19488150"/>
        <a:ext cx="57245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228600</xdr:colOff>
      <xdr:row>145</xdr:row>
      <xdr:rowOff>0</xdr:rowOff>
    </xdr:from>
    <xdr:to>
      <xdr:col>7</xdr:col>
      <xdr:colOff>628650</xdr:colOff>
      <xdr:row>169</xdr:row>
      <xdr:rowOff>0</xdr:rowOff>
    </xdr:to>
    <xdr:graphicFrame>
      <xdr:nvGraphicFramePr>
        <xdr:cNvPr id="2" name="Chart 10"/>
        <xdr:cNvGraphicFramePr/>
      </xdr:nvGraphicFramePr>
      <xdr:xfrm>
        <a:off x="228600" y="23536275"/>
        <a:ext cx="57340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8</xdr:col>
      <xdr:colOff>0</xdr:colOff>
      <xdr:row>119</xdr:row>
      <xdr:rowOff>66675</xdr:rowOff>
    </xdr:from>
    <xdr:to>
      <xdr:col>14</xdr:col>
      <xdr:colOff>638175</xdr:colOff>
      <xdr:row>143</xdr:row>
      <xdr:rowOff>66675</xdr:rowOff>
    </xdr:to>
    <xdr:graphicFrame>
      <xdr:nvGraphicFramePr>
        <xdr:cNvPr id="3" name="Chart 15"/>
        <xdr:cNvGraphicFramePr/>
      </xdr:nvGraphicFramePr>
      <xdr:xfrm>
        <a:off x="6181725" y="19392900"/>
        <a:ext cx="5724525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19</xdr:col>
      <xdr:colOff>247650</xdr:colOff>
      <xdr:row>120</xdr:row>
      <xdr:rowOff>0</xdr:rowOff>
    </xdr:from>
    <xdr:to>
      <xdr:col>26</xdr:col>
      <xdr:colOff>552450</xdr:colOff>
      <xdr:row>144</xdr:row>
      <xdr:rowOff>0</xdr:rowOff>
    </xdr:to>
    <xdr:graphicFrame>
      <xdr:nvGraphicFramePr>
        <xdr:cNvPr id="4" name="Chart 16"/>
        <xdr:cNvGraphicFramePr/>
      </xdr:nvGraphicFramePr>
      <xdr:xfrm>
        <a:off x="15754350" y="19488150"/>
        <a:ext cx="6238875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42</xdr:row>
      <xdr:rowOff>0</xdr:rowOff>
    </xdr:to>
    <xdr:graphicFrame>
      <xdr:nvGraphicFramePr>
        <xdr:cNvPr id="1" name="Chart 9"/>
        <xdr:cNvGraphicFramePr/>
      </xdr:nvGraphicFramePr>
      <xdr:xfrm>
        <a:off x="0" y="2590800"/>
        <a:ext cx="54483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8</xdr:col>
      <xdr:colOff>9525</xdr:colOff>
      <xdr:row>42</xdr:row>
      <xdr:rowOff>0</xdr:rowOff>
    </xdr:to>
    <xdr:graphicFrame>
      <xdr:nvGraphicFramePr>
        <xdr:cNvPr id="1" name="Chart 10"/>
        <xdr:cNvGraphicFramePr/>
      </xdr:nvGraphicFramePr>
      <xdr:xfrm>
        <a:off x="9525" y="2590800"/>
        <a:ext cx="54483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41</xdr:row>
      <xdr:rowOff>152400</xdr:rowOff>
    </xdr:to>
    <xdr:graphicFrame>
      <xdr:nvGraphicFramePr>
        <xdr:cNvPr id="1" name="Chart 15"/>
        <xdr:cNvGraphicFramePr/>
      </xdr:nvGraphicFramePr>
      <xdr:xfrm>
        <a:off x="0" y="2590800"/>
        <a:ext cx="54483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9525</xdr:colOff>
      <xdr:row>42</xdr:row>
      <xdr:rowOff>0</xdr:rowOff>
    </xdr:to>
    <xdr:graphicFrame>
      <xdr:nvGraphicFramePr>
        <xdr:cNvPr id="1" name="Chart 16"/>
        <xdr:cNvGraphicFramePr/>
      </xdr:nvGraphicFramePr>
      <xdr:xfrm>
        <a:off x="0" y="2590800"/>
        <a:ext cx="54578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</xdr:row>
      <xdr:rowOff>161925</xdr:rowOff>
    </xdr:from>
    <xdr:to>
      <xdr:col>9</xdr:col>
      <xdr:colOff>666750</xdr:colOff>
      <xdr:row>24</xdr:row>
      <xdr:rowOff>133350</xdr:rowOff>
    </xdr:to>
    <xdr:graphicFrame>
      <xdr:nvGraphicFramePr>
        <xdr:cNvPr id="1" name="Chart 3"/>
        <xdr:cNvGraphicFramePr/>
      </xdr:nvGraphicFramePr>
      <xdr:xfrm>
        <a:off x="2828925" y="485775"/>
        <a:ext cx="53244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0</xdr:rowOff>
    </xdr:from>
    <xdr:to>
      <xdr:col>13</xdr:col>
      <xdr:colOff>257175</xdr:colOff>
      <xdr:row>34</xdr:row>
      <xdr:rowOff>28575</xdr:rowOff>
    </xdr:to>
    <xdr:graphicFrame>
      <xdr:nvGraphicFramePr>
        <xdr:cNvPr id="1" name="Chart 3"/>
        <xdr:cNvGraphicFramePr/>
      </xdr:nvGraphicFramePr>
      <xdr:xfrm>
        <a:off x="5934075" y="1504950"/>
        <a:ext cx="53435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17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33.7109375" style="105" customWidth="1"/>
    <col min="2" max="2" width="5.7109375" style="105" customWidth="1"/>
    <col min="3" max="3" width="60.7109375" style="105" customWidth="1"/>
    <col min="4" max="4" width="30.7109375" style="105" customWidth="1"/>
    <col min="5" max="16384" width="11.421875" style="105" customWidth="1"/>
  </cols>
  <sheetData>
    <row r="1" spans="1:4" s="382" customFormat="1" ht="12.75" customHeight="1" thickBot="1">
      <c r="A1" s="424" t="s">
        <v>0</v>
      </c>
      <c r="B1" s="425"/>
      <c r="C1" s="705"/>
      <c r="D1" s="251"/>
    </row>
    <row r="2" spans="1:4" s="382" customFormat="1" ht="12.75" customHeight="1">
      <c r="A2" s="392" t="s">
        <v>1</v>
      </c>
      <c r="B2" s="388"/>
      <c r="C2" s="701" t="s">
        <v>168</v>
      </c>
      <c r="D2" s="706"/>
    </row>
    <row r="3" spans="1:4" s="382" customFormat="1" ht="12.75" customHeight="1">
      <c r="A3" s="426" t="s">
        <v>2</v>
      </c>
      <c r="B3" s="387"/>
      <c r="C3" s="697" t="s">
        <v>169</v>
      </c>
      <c r="D3" s="688"/>
    </row>
    <row r="4" spans="1:4" s="382" customFormat="1" ht="12.75" customHeight="1">
      <c r="A4" s="386" t="s">
        <v>3</v>
      </c>
      <c r="B4" s="387"/>
      <c r="C4" s="698" t="s">
        <v>170</v>
      </c>
      <c r="D4" s="689"/>
    </row>
    <row r="5" spans="1:4" s="382" customFormat="1" ht="12.75" customHeight="1">
      <c r="A5" s="386" t="s">
        <v>4</v>
      </c>
      <c r="B5" s="387"/>
      <c r="C5" s="698" t="s">
        <v>171</v>
      </c>
      <c r="D5" s="689"/>
    </row>
    <row r="6" spans="1:4" s="382" customFormat="1" ht="12.75" customHeight="1">
      <c r="A6" s="386" t="s">
        <v>5</v>
      </c>
      <c r="B6" s="387"/>
      <c r="C6" s="698" t="s">
        <v>172</v>
      </c>
      <c r="D6" s="689"/>
    </row>
    <row r="7" spans="1:4" s="382" customFormat="1" ht="12.75" customHeight="1" thickBot="1">
      <c r="A7" s="394" t="s">
        <v>6</v>
      </c>
      <c r="B7" s="55"/>
      <c r="C7" s="702" t="s">
        <v>173</v>
      </c>
      <c r="D7" s="690"/>
    </row>
    <row r="8" spans="1:4" s="382" customFormat="1" ht="12.75" customHeight="1" thickBot="1">
      <c r="A8" s="390"/>
      <c r="B8" s="164"/>
      <c r="C8" s="423"/>
      <c r="D8" s="423"/>
    </row>
    <row r="9" spans="1:4" s="382" customFormat="1" ht="12.75" customHeight="1" thickBot="1">
      <c r="A9" s="389" t="s">
        <v>7</v>
      </c>
      <c r="B9" s="309"/>
      <c r="C9" s="705"/>
      <c r="D9" s="251"/>
    </row>
    <row r="10" spans="1:4" s="382" customFormat="1" ht="12.75" customHeight="1">
      <c r="A10" s="695" t="s">
        <v>8</v>
      </c>
      <c r="B10" s="662"/>
      <c r="C10" s="703" t="s">
        <v>174</v>
      </c>
      <c r="D10" s="691"/>
    </row>
    <row r="11" spans="1:4" s="382" customFormat="1" ht="12.75" customHeight="1">
      <c r="A11" s="426" t="s">
        <v>9</v>
      </c>
      <c r="B11" s="385"/>
      <c r="C11" s="699" t="s">
        <v>175</v>
      </c>
      <c r="D11" s="692"/>
    </row>
    <row r="12" spans="1:4" s="382" customFormat="1" ht="12.75" customHeight="1">
      <c r="A12" s="696" t="s">
        <v>10</v>
      </c>
      <c r="B12" s="385"/>
      <c r="C12" s="700" t="s">
        <v>176</v>
      </c>
      <c r="D12" s="692"/>
    </row>
    <row r="13" spans="1:4" s="382" customFormat="1" ht="12.75" customHeight="1">
      <c r="A13" s="426" t="s">
        <v>11</v>
      </c>
      <c r="B13" s="385" t="s">
        <v>12</v>
      </c>
      <c r="C13" s="699">
        <v>2.6</v>
      </c>
      <c r="D13" s="693"/>
    </row>
    <row r="14" spans="1:4" s="382" customFormat="1" ht="12.75" customHeight="1">
      <c r="A14" s="426" t="s">
        <v>14</v>
      </c>
      <c r="B14" s="385" t="s">
        <v>12</v>
      </c>
      <c r="C14" s="699">
        <v>3</v>
      </c>
      <c r="D14" s="693"/>
    </row>
    <row r="15" spans="1:4" s="382" customFormat="1" ht="12.75" customHeight="1">
      <c r="A15" s="427" t="s">
        <v>15</v>
      </c>
      <c r="B15" s="428"/>
      <c r="C15" s="699" t="s">
        <v>177</v>
      </c>
      <c r="D15" s="693"/>
    </row>
    <row r="16" spans="1:4" s="382" customFormat="1" ht="12.75" customHeight="1">
      <c r="A16" s="427"/>
      <c r="B16" s="428"/>
      <c r="C16" s="699" t="s">
        <v>178</v>
      </c>
      <c r="D16" s="693"/>
    </row>
    <row r="17" spans="1:4" s="382" customFormat="1" ht="12.75" customHeight="1" thickBot="1">
      <c r="A17" s="393"/>
      <c r="B17" s="395"/>
      <c r="C17" s="704"/>
      <c r="D17" s="694"/>
    </row>
    <row r="18" s="383" customFormat="1" ht="12.75" customHeight="1"/>
    <row r="19" s="382" customFormat="1" ht="12.75" customHeight="1"/>
    <row r="20" s="382" customFormat="1" ht="12.75" customHeight="1"/>
    <row r="21" s="382" customFormat="1" ht="12.75" customHeight="1"/>
    <row r="22" s="382" customFormat="1" ht="12.75" customHeight="1"/>
    <row r="23" s="382" customFormat="1" ht="12.75"/>
  </sheetData>
  <sheetProtection password="C8FD" sheet="1" objects="1" scenarios="1"/>
  <printOptions/>
  <pageMargins left="0.5511811023622047" right="0.75" top="0.5905511811023623" bottom="1.1811023622047245" header="0" footer="0"/>
  <pageSetup blackAndWhite="1" firstPageNumber="1" useFirstPageNumber="1" horizontalDpi="180" verticalDpi="18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BJ60"/>
  <sheetViews>
    <sheetView zoomScale="75" zoomScaleNormal="75" zoomScalePageLayoutView="0" workbookViewId="0" topLeftCell="A8">
      <selection activeCell="C12" sqref="C12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9" width="9.7109375" style="105" customWidth="1"/>
    <col min="10" max="39" width="12.7109375" style="105" customWidth="1"/>
    <col min="40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1 SEPTIEMBRE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C2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5" ht="12.75" customHeight="1">
      <c r="A13" s="95"/>
      <c r="B13" s="96"/>
      <c r="C13" s="664"/>
      <c r="D13" s="560"/>
      <c r="E13" s="560"/>
    </row>
    <row r="14" spans="7:15" s="103" customFormat="1" ht="12.75" customHeight="1"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5" s="103" customFormat="1" ht="12.75" customHeight="1">
      <c r="A15" s="602" t="str">
        <f>Corte!A115</f>
        <v>PARAMETROS DE RESISTENCIA RESIDUAL</v>
      </c>
      <c r="B15" s="603"/>
      <c r="C15" s="603"/>
      <c r="D15" s="603"/>
      <c r="E15" s="603"/>
      <c r="F15" s="603"/>
      <c r="G15" s="603"/>
      <c r="H15" s="603"/>
      <c r="I15" s="105"/>
      <c r="J15" s="105"/>
      <c r="K15" s="105"/>
      <c r="L15" s="105"/>
      <c r="M15" s="105"/>
      <c r="N15" s="105"/>
      <c r="O15" s="105"/>
    </row>
    <row r="16" spans="17:40" s="103" customFormat="1" ht="12.75" customHeight="1">
      <c r="Q16" s="105"/>
      <c r="R16" s="105"/>
      <c r="S16" s="105"/>
      <c r="X16" s="105"/>
      <c r="Y16" s="105"/>
      <c r="AA16" s="105"/>
      <c r="AB16" s="105"/>
      <c r="AG16" s="104"/>
      <c r="AH16" s="104"/>
      <c r="AI16" s="104"/>
      <c r="AJ16" s="104"/>
      <c r="AK16" s="104"/>
      <c r="AL16" s="104"/>
      <c r="AM16" s="104"/>
      <c r="AN16" s="104"/>
    </row>
    <row r="17" spans="17:28" s="103" customFormat="1" ht="12.75" customHeight="1">
      <c r="Q17" s="105"/>
      <c r="R17" s="105"/>
      <c r="S17" s="105"/>
      <c r="X17" s="105"/>
      <c r="Y17" s="105"/>
      <c r="AA17" s="105"/>
      <c r="AB17" s="105"/>
    </row>
    <row r="18" spans="17:28" s="103" customFormat="1" ht="12.75" customHeight="1">
      <c r="Q18" s="105"/>
      <c r="R18" s="105"/>
      <c r="S18" s="105"/>
      <c r="X18" s="105"/>
      <c r="Y18" s="105"/>
      <c r="AA18" s="105"/>
      <c r="AB18" s="105"/>
    </row>
    <row r="19" spans="17:28" s="103" customFormat="1" ht="12.75" customHeight="1">
      <c r="Q19" s="105"/>
      <c r="R19" s="105"/>
      <c r="S19" s="105"/>
      <c r="X19" s="105"/>
      <c r="Y19" s="105"/>
      <c r="AA19" s="105"/>
      <c r="AB19" s="105"/>
    </row>
    <row r="20" spans="27:28" s="103" customFormat="1" ht="12.75" customHeight="1">
      <c r="AA20" s="105"/>
      <c r="AB20" s="105"/>
    </row>
    <row r="21" spans="27:28" s="103" customFormat="1" ht="12.75" customHeight="1">
      <c r="AA21" s="105"/>
      <c r="AB21" s="105"/>
    </row>
    <row r="22" spans="9:32" s="103" customFormat="1" ht="12.75" customHeight="1">
      <c r="I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AA22" s="105"/>
      <c r="AB22" s="105"/>
      <c r="AE22" s="105"/>
      <c r="AF22" s="105"/>
    </row>
    <row r="23" spans="9:62" s="103" customFormat="1" ht="12.75" customHeight="1"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AA23" s="105"/>
      <c r="AB23" s="105"/>
      <c r="AE23" s="105"/>
      <c r="AF23" s="105"/>
      <c r="BH23" s="105"/>
      <c r="BI23" s="105"/>
      <c r="BJ23" s="105"/>
    </row>
    <row r="24" spans="9:62" s="103" customFormat="1" ht="12.75" customHeight="1"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AA24" s="105"/>
      <c r="AB24" s="105"/>
      <c r="AE24" s="105"/>
      <c r="AF24" s="105"/>
      <c r="BH24" s="105"/>
      <c r="BI24" s="105"/>
      <c r="BJ24" s="105"/>
    </row>
    <row r="25" spans="9:62" s="103" customFormat="1" ht="12.75" customHeight="1"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AA25" s="105"/>
      <c r="AB25" s="105"/>
      <c r="AE25" s="105"/>
      <c r="AF25" s="105"/>
      <c r="BH25" s="105"/>
      <c r="BI25" s="105"/>
      <c r="BJ25" s="105"/>
    </row>
    <row r="26" spans="9:62" s="103" customFormat="1" ht="12.75" customHeight="1"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AA26" s="105"/>
      <c r="AB26" s="105"/>
      <c r="AE26" s="105"/>
      <c r="AF26" s="105"/>
      <c r="BH26" s="105"/>
      <c r="BI26" s="105"/>
      <c r="BJ26" s="105"/>
    </row>
    <row r="27" spans="9:62" s="103" customFormat="1" ht="12.75" customHeight="1"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AE27" s="105"/>
      <c r="AF27" s="105"/>
      <c r="BH27" s="105"/>
      <c r="BI27" s="105"/>
      <c r="BJ27" s="105"/>
    </row>
    <row r="28" spans="9:62" s="103" customFormat="1" ht="12.75" customHeight="1"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AE28" s="105"/>
      <c r="AF28" s="105"/>
      <c r="BH28" s="105"/>
      <c r="BI28" s="105"/>
      <c r="BJ28" s="105"/>
    </row>
    <row r="29" spans="9:32" s="103" customFormat="1" ht="12.75" customHeight="1"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V29" s="105"/>
      <c r="W29" s="105"/>
      <c r="AE29" s="105"/>
      <c r="AF29" s="105"/>
    </row>
    <row r="30" spans="9:32" s="103" customFormat="1" ht="12.75" customHeight="1"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V30" s="105"/>
      <c r="W30" s="105"/>
      <c r="AE30" s="105"/>
      <c r="AF30" s="105"/>
    </row>
    <row r="31" spans="9:32" s="103" customFormat="1" ht="12.75" customHeight="1"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V31" s="105"/>
      <c r="W31" s="105"/>
      <c r="AE31" s="105"/>
      <c r="AF31" s="105"/>
    </row>
    <row r="32" spans="9:32" s="103" customFormat="1" ht="12.75" customHeight="1"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V32" s="105"/>
      <c r="W32" s="105"/>
      <c r="AE32" s="105"/>
      <c r="AF32" s="105"/>
    </row>
    <row r="33" spans="9:32" s="103" customFormat="1" ht="12.75" customHeight="1"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V33" s="105"/>
      <c r="W33" s="105"/>
      <c r="AE33" s="105"/>
      <c r="AF33" s="105"/>
    </row>
    <row r="34" spans="9:32" s="103" customFormat="1" ht="12.75" customHeight="1"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V34" s="105"/>
      <c r="W34" s="105"/>
      <c r="AE34" s="105"/>
      <c r="AF34" s="105"/>
    </row>
    <row r="35" spans="9:32" s="103" customFormat="1" ht="12.75" customHeight="1"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V35" s="105"/>
      <c r="W35" s="105"/>
      <c r="AE35" s="105"/>
      <c r="AF35" s="105"/>
    </row>
    <row r="36" spans="9:32" s="103" customFormat="1" ht="12.75" customHeight="1"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V36" s="105"/>
      <c r="W36" s="105"/>
      <c r="AE36" s="105"/>
      <c r="AF36" s="105"/>
    </row>
    <row r="37" spans="9:32" s="103" customFormat="1" ht="12.75" customHeight="1"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V37" s="105"/>
      <c r="W37" s="105"/>
      <c r="AE37" s="105"/>
      <c r="AF37" s="105"/>
    </row>
    <row r="38" spans="9:32" s="103" customFormat="1" ht="12.75" customHeight="1"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V38" s="105"/>
      <c r="W38" s="105"/>
      <c r="AE38" s="105"/>
      <c r="AF38" s="105"/>
    </row>
    <row r="39" spans="9:32" s="103" customFormat="1" ht="12.75" customHeight="1"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V39" s="105"/>
      <c r="W39" s="105"/>
      <c r="AE39" s="105"/>
      <c r="AF39" s="105"/>
    </row>
    <row r="40" spans="9:32" s="103" customFormat="1" ht="12.75" customHeight="1"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V40" s="105"/>
      <c r="W40" s="105"/>
      <c r="AE40" s="105"/>
      <c r="AF40" s="105"/>
    </row>
    <row r="41" spans="9:32" s="103" customFormat="1" ht="12.75" customHeight="1"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V41" s="105"/>
      <c r="W41" s="105"/>
      <c r="AE41" s="105"/>
      <c r="AF41" s="105"/>
    </row>
    <row r="42" spans="9:32" s="103" customFormat="1" ht="12.75" customHeight="1"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V42" s="105"/>
      <c r="W42" s="105"/>
      <c r="AE42" s="105"/>
      <c r="AF42" s="105"/>
    </row>
    <row r="43" spans="9:32" s="103" customFormat="1" ht="12.75" customHeight="1" thickBot="1"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V43" s="105"/>
      <c r="W43" s="105"/>
      <c r="AE43" s="105"/>
      <c r="AF43" s="105"/>
    </row>
    <row r="44" spans="4:32" s="103" customFormat="1" ht="12.75" customHeight="1" thickBot="1">
      <c r="D44" s="105"/>
      <c r="E44" s="604" t="s">
        <v>144</v>
      </c>
      <c r="F44" s="722"/>
      <c r="G44" s="605" t="s">
        <v>31</v>
      </c>
      <c r="H44" s="718">
        <f>Corte!AN118</f>
        <v>0.27</v>
      </c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V44" s="105"/>
      <c r="W44" s="105"/>
      <c r="AE44" s="105"/>
      <c r="AF44" s="105"/>
    </row>
    <row r="45" spans="4:32" s="103" customFormat="1" ht="12.75" customHeight="1" thickBot="1">
      <c r="D45" s="105"/>
      <c r="E45" s="421" t="s">
        <v>150</v>
      </c>
      <c r="F45" s="417"/>
      <c r="G45" s="422" t="s">
        <v>151</v>
      </c>
      <c r="H45" s="719">
        <f>Corte!AN119</f>
        <v>34.31353650821085</v>
      </c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V45" s="105"/>
      <c r="W45" s="105"/>
      <c r="AE45" s="105"/>
      <c r="AF45" s="105"/>
    </row>
    <row r="46" spans="9:32" s="103" customFormat="1" ht="12.75" customHeight="1"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V46" s="105"/>
      <c r="W46" s="105"/>
      <c r="AE46" s="105"/>
      <c r="AF46" s="105"/>
    </row>
    <row r="47" spans="9:32" s="103" customFormat="1" ht="12.75" customHeight="1"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V47" s="105"/>
      <c r="W47" s="105"/>
      <c r="AE47" s="105"/>
      <c r="AF47" s="105"/>
    </row>
    <row r="48" spans="9:32" s="103" customFormat="1" ht="12.75" customHeight="1"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V48" s="105"/>
      <c r="W48" s="105"/>
      <c r="AE48" s="105"/>
      <c r="AF48" s="105"/>
    </row>
    <row r="49" spans="3:32" s="103" customFormat="1" ht="12.75" customHeight="1">
      <c r="C49" s="105"/>
      <c r="D49" s="105"/>
      <c r="E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V49" s="105"/>
      <c r="W49" s="105"/>
      <c r="AE49" s="105"/>
      <c r="AF49" s="105"/>
    </row>
    <row r="50" spans="2:32" s="103" customFormat="1" ht="12.75" customHeight="1">
      <c r="B50" s="105"/>
      <c r="C50" s="105"/>
      <c r="D50" s="105"/>
      <c r="E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V50" s="105"/>
      <c r="W50" s="105"/>
      <c r="AE50" s="105"/>
      <c r="AF50" s="105"/>
    </row>
    <row r="51" spans="2:32" s="103" customFormat="1" ht="12.75" customHeight="1">
      <c r="B51" s="105"/>
      <c r="C51" s="105"/>
      <c r="D51" s="105"/>
      <c r="E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V51" s="105"/>
      <c r="W51" s="105"/>
      <c r="AE51" s="105"/>
      <c r="AF51" s="105"/>
    </row>
    <row r="52" spans="2:32" s="103" customFormat="1" ht="12.75" customHeight="1">
      <c r="B52" s="105"/>
      <c r="C52" s="105"/>
      <c r="D52" s="105"/>
      <c r="E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V52" s="105"/>
      <c r="W52" s="105"/>
      <c r="AE52" s="105"/>
      <c r="AF52" s="105"/>
    </row>
    <row r="53" spans="3:32" s="103" customFormat="1" ht="12.75" customHeight="1">
      <c r="C53" s="105"/>
      <c r="D53" s="105"/>
      <c r="E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V53" s="105"/>
      <c r="W53" s="105"/>
      <c r="AE53" s="105"/>
      <c r="AF53" s="105"/>
    </row>
    <row r="54" ht="12.75" customHeight="1">
      <c r="T54" s="103"/>
    </row>
    <row r="55" ht="12.75" customHeight="1">
      <c r="T55" s="103"/>
    </row>
    <row r="56" ht="12.75" customHeight="1">
      <c r="T56" s="103"/>
    </row>
    <row r="57" ht="12.75" customHeight="1">
      <c r="T57" s="103"/>
    </row>
    <row r="58" spans="17:20" ht="12.75" customHeight="1">
      <c r="Q58" s="103"/>
      <c r="R58" s="103"/>
      <c r="S58" s="103"/>
      <c r="T58" s="103"/>
    </row>
    <row r="59" spans="9:32" ht="12.75" customHeight="1">
      <c r="I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V59" s="103"/>
      <c r="W59" s="103"/>
      <c r="AE59" s="103"/>
      <c r="AF59" s="103"/>
    </row>
    <row r="60" ht="12.75" customHeight="1">
      <c r="J60" s="103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sheetProtection password="C8FD" sheet="1" objects="1" scenarios="1"/>
  <printOptions horizontalCentered="1"/>
  <pageMargins left="0.9055118110236221" right="0.7874015748031497" top="1.1023622047244095" bottom="0.984251968503937" header="0" footer="0"/>
  <pageSetup blackAndWhite="1" horizontalDpi="240" verticalDpi="24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G32"/>
  <sheetViews>
    <sheetView zoomScalePageLayoutView="0" workbookViewId="0" topLeftCell="D1">
      <selection activeCell="D16" sqref="D16"/>
    </sheetView>
  </sheetViews>
  <sheetFormatPr defaultColWidth="11.421875" defaultRowHeight="12.75"/>
  <cols>
    <col min="1" max="1" width="7.7109375" style="105" customWidth="1"/>
    <col min="2" max="3" width="14.7109375" style="105" customWidth="1"/>
    <col min="4" max="5" width="11.421875" style="105" customWidth="1"/>
    <col min="6" max="7" width="14.7109375" style="105" customWidth="1"/>
    <col min="8" max="16384" width="11.421875" style="105" customWidth="1"/>
  </cols>
  <sheetData>
    <row r="1" spans="1:3" ht="12.75">
      <c r="A1" s="649" t="s">
        <v>152</v>
      </c>
      <c r="B1" s="650"/>
      <c r="C1" s="650"/>
    </row>
    <row r="2" spans="1:3" ht="12.75">
      <c r="A2" s="649" t="s">
        <v>153</v>
      </c>
      <c r="B2" s="650"/>
      <c r="C2" s="650"/>
    </row>
    <row r="3" ht="13.5" thickBot="1"/>
    <row r="4" spans="1:3" ht="12.75">
      <c r="A4" s="651" t="s">
        <v>154</v>
      </c>
      <c r="B4" s="652" t="s">
        <v>155</v>
      </c>
      <c r="C4" s="651" t="s">
        <v>156</v>
      </c>
    </row>
    <row r="5" spans="1:3" ht="12.75">
      <c r="A5" s="653"/>
      <c r="B5" s="654" t="s">
        <v>21</v>
      </c>
      <c r="C5" s="653" t="s">
        <v>21</v>
      </c>
    </row>
    <row r="6" spans="1:3" ht="13.5" thickBot="1">
      <c r="A6" s="636"/>
      <c r="B6" s="655" t="s">
        <v>157</v>
      </c>
      <c r="C6" s="636" t="s">
        <v>158</v>
      </c>
    </row>
    <row r="7" spans="1:3" ht="12.75">
      <c r="A7" s="656">
        <v>1</v>
      </c>
      <c r="B7" s="657">
        <v>0.0104</v>
      </c>
      <c r="C7" s="658">
        <v>0.32</v>
      </c>
    </row>
    <row r="8" spans="1:3" ht="12.75">
      <c r="A8" s="656">
        <v>2</v>
      </c>
      <c r="B8" s="659">
        <v>0.01351</v>
      </c>
      <c r="C8" s="658">
        <v>0.327</v>
      </c>
    </row>
    <row r="9" spans="1:3" ht="12.75">
      <c r="A9" s="656">
        <v>3</v>
      </c>
      <c r="B9" s="659">
        <v>0.0348</v>
      </c>
      <c r="C9" s="658">
        <v>0.35</v>
      </c>
    </row>
    <row r="10" spans="1:3" ht="12.75">
      <c r="A10" s="656">
        <v>4</v>
      </c>
      <c r="B10" s="659">
        <v>0.072</v>
      </c>
      <c r="C10" s="658">
        <v>0.4</v>
      </c>
    </row>
    <row r="11" spans="1:3" ht="12.75">
      <c r="A11" s="656">
        <v>5</v>
      </c>
      <c r="B11" s="659">
        <v>0.1196</v>
      </c>
      <c r="C11" s="658">
        <v>0.45</v>
      </c>
    </row>
    <row r="12" spans="1:3" ht="12.75">
      <c r="A12" s="656">
        <v>6</v>
      </c>
      <c r="B12" s="659">
        <v>0.1585</v>
      </c>
      <c r="C12" s="658">
        <v>0.5</v>
      </c>
    </row>
    <row r="13" spans="1:3" ht="12.75">
      <c r="A13" s="656">
        <v>7</v>
      </c>
      <c r="B13" s="659">
        <v>0.203</v>
      </c>
      <c r="C13" s="658">
        <v>0.55</v>
      </c>
    </row>
    <row r="14" spans="1:3" ht="12.75">
      <c r="A14" s="656">
        <v>8</v>
      </c>
      <c r="B14" s="659">
        <v>0.2638</v>
      </c>
      <c r="C14" s="658">
        <v>0.6</v>
      </c>
    </row>
    <row r="15" spans="1:3" ht="12.75">
      <c r="A15" s="656">
        <v>9</v>
      </c>
      <c r="B15" s="659">
        <v>0.2747</v>
      </c>
      <c r="C15" s="658">
        <v>0.65</v>
      </c>
    </row>
    <row r="16" spans="1:3" ht="12.75">
      <c r="A16" s="656">
        <v>10</v>
      </c>
      <c r="B16" s="659">
        <v>0.3243</v>
      </c>
      <c r="C16" s="658">
        <v>0.7</v>
      </c>
    </row>
    <row r="17" spans="1:3" ht="12.75">
      <c r="A17" s="656">
        <v>11</v>
      </c>
      <c r="B17" s="659">
        <v>0.3601</v>
      </c>
      <c r="C17" s="658">
        <v>0.75</v>
      </c>
    </row>
    <row r="18" spans="1:3" ht="12.75">
      <c r="A18" s="656">
        <v>12</v>
      </c>
      <c r="B18" s="659">
        <v>0.4125</v>
      </c>
      <c r="C18" s="658">
        <v>0.8</v>
      </c>
    </row>
    <row r="19" spans="1:3" ht="12.75">
      <c r="A19" s="656">
        <v>13</v>
      </c>
      <c r="B19" s="659">
        <v>0.4528</v>
      </c>
      <c r="C19" s="658">
        <v>0.85</v>
      </c>
    </row>
    <row r="20" spans="1:3" ht="12.75">
      <c r="A20" s="656">
        <v>14</v>
      </c>
      <c r="B20" s="659">
        <v>0.4755</v>
      </c>
      <c r="C20" s="658">
        <v>0.9</v>
      </c>
    </row>
    <row r="21" spans="1:3" ht="12.75">
      <c r="A21" s="656">
        <v>15</v>
      </c>
      <c r="B21" s="659">
        <v>0.5414</v>
      </c>
      <c r="C21" s="658">
        <v>0.95</v>
      </c>
    </row>
    <row r="22" spans="1:3" ht="12.75">
      <c r="A22" s="656">
        <v>16</v>
      </c>
      <c r="B22" s="659">
        <v>0.5949</v>
      </c>
      <c r="C22" s="658">
        <v>1</v>
      </c>
    </row>
    <row r="23" spans="1:3" ht="12.75">
      <c r="A23" s="656">
        <v>17</v>
      </c>
      <c r="B23" s="659">
        <v>0.6037</v>
      </c>
      <c r="C23" s="658">
        <v>1.05</v>
      </c>
    </row>
    <row r="24" spans="1:3" ht="12.75">
      <c r="A24" s="656">
        <v>18</v>
      </c>
      <c r="B24" s="659">
        <v>0.6267</v>
      </c>
      <c r="C24" s="658">
        <v>1.1</v>
      </c>
    </row>
    <row r="25" spans="1:3" ht="12.75">
      <c r="A25" s="656">
        <v>19</v>
      </c>
      <c r="B25" s="659">
        <v>0.6983</v>
      </c>
      <c r="C25" s="658">
        <v>1.15</v>
      </c>
    </row>
    <row r="26" spans="1:3" ht="12.75">
      <c r="A26" s="656">
        <v>20</v>
      </c>
      <c r="B26" s="659">
        <v>0.7086</v>
      </c>
      <c r="C26" s="658">
        <v>1.2</v>
      </c>
    </row>
    <row r="27" spans="1:3" ht="12.75">
      <c r="A27" s="656">
        <v>21</v>
      </c>
      <c r="B27" s="659">
        <v>0.7683</v>
      </c>
      <c r="C27" s="658">
        <v>1.25</v>
      </c>
    </row>
    <row r="28" spans="1:3" ht="13.5" thickBot="1">
      <c r="A28" s="656">
        <v>22</v>
      </c>
      <c r="B28" s="659">
        <v>0.7762</v>
      </c>
      <c r="C28" s="658">
        <v>1.3</v>
      </c>
    </row>
    <row r="29" spans="1:7" ht="12.75">
      <c r="A29" s="656">
        <v>23</v>
      </c>
      <c r="B29" s="659">
        <v>0.8403</v>
      </c>
      <c r="C29" s="658">
        <v>1.35</v>
      </c>
      <c r="F29" s="651" t="s">
        <v>155</v>
      </c>
      <c r="G29" s="651" t="s">
        <v>156</v>
      </c>
    </row>
    <row r="30" spans="1:7" ht="12.75">
      <c r="A30" s="656">
        <v>24</v>
      </c>
      <c r="B30" s="659">
        <v>0.8856</v>
      </c>
      <c r="C30" s="658">
        <v>1.4</v>
      </c>
      <c r="F30" s="653" t="s">
        <v>21</v>
      </c>
      <c r="G30" s="653" t="s">
        <v>21</v>
      </c>
    </row>
    <row r="31" spans="1:7" ht="13.5" thickBot="1">
      <c r="A31" s="656">
        <v>25</v>
      </c>
      <c r="B31" s="659">
        <v>0.8906</v>
      </c>
      <c r="C31" s="658">
        <v>1.45</v>
      </c>
      <c r="F31" s="636" t="s">
        <v>157</v>
      </c>
      <c r="G31" s="636" t="s">
        <v>158</v>
      </c>
    </row>
    <row r="32" spans="1:7" ht="13.5" thickBot="1">
      <c r="A32" s="635">
        <v>26</v>
      </c>
      <c r="B32" s="660">
        <v>0.9069</v>
      </c>
      <c r="C32" s="661">
        <v>1.5</v>
      </c>
      <c r="F32" s="723">
        <v>0.1</v>
      </c>
      <c r="G32" s="724">
        <f>1.2649*F32+0.2941</f>
        <v>0.42058999999999996</v>
      </c>
    </row>
  </sheetData>
  <sheetProtection password="C8FD" sheet="1" objects="1" scenarios="1"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N81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4" width="12.7109375" style="617" customWidth="1"/>
    <col min="5" max="5" width="12.7109375" style="648" customWidth="1"/>
    <col min="6" max="10" width="12.7109375" style="617" customWidth="1"/>
    <col min="11" max="52" width="12.7109375" style="105" customWidth="1"/>
    <col min="53" max="16384" width="11.421875" style="105" customWidth="1"/>
  </cols>
  <sheetData>
    <row r="1" spans="1:9" ht="12.75">
      <c r="A1" s="616" t="s">
        <v>159</v>
      </c>
      <c r="E1" s="618"/>
      <c r="F1" s="609"/>
      <c r="G1" s="609"/>
      <c r="H1" s="609"/>
      <c r="I1" s="609"/>
    </row>
    <row r="2" spans="1:9" ht="12.75">
      <c r="A2" s="616"/>
      <c r="E2" s="618"/>
      <c r="F2" s="609"/>
      <c r="G2" s="609"/>
      <c r="H2" s="619"/>
      <c r="I2" s="619"/>
    </row>
    <row r="3" spans="1:9" ht="12.75">
      <c r="A3" s="616" t="s">
        <v>153</v>
      </c>
      <c r="E3" s="618"/>
      <c r="F3" s="609"/>
      <c r="G3" s="609"/>
      <c r="H3" s="619"/>
      <c r="I3" s="619"/>
    </row>
    <row r="4" spans="5:10" ht="13.5" thickBot="1">
      <c r="E4" s="618"/>
      <c r="F4" s="609"/>
      <c r="G4" s="609"/>
      <c r="H4" s="105"/>
      <c r="I4" s="105"/>
      <c r="J4" s="105"/>
    </row>
    <row r="5" spans="1:10" ht="13.5" thickBot="1">
      <c r="A5" s="620" t="s">
        <v>160</v>
      </c>
      <c r="B5" s="621"/>
      <c r="C5" s="622"/>
      <c r="D5" s="622"/>
      <c r="E5" s="620" t="s">
        <v>161</v>
      </c>
      <c r="F5" s="623"/>
      <c r="G5" s="624"/>
      <c r="I5" s="625">
        <v>0</v>
      </c>
      <c r="J5" s="626">
        <v>0</v>
      </c>
    </row>
    <row r="6" spans="1:14" ht="13.5" thickBot="1">
      <c r="A6" s="627" t="s">
        <v>80</v>
      </c>
      <c r="B6" s="627" t="s">
        <v>80</v>
      </c>
      <c r="C6" s="105"/>
      <c r="E6" s="628" t="s">
        <v>79</v>
      </c>
      <c r="F6" s="629"/>
      <c r="I6" s="630">
        <v>1.135</v>
      </c>
      <c r="J6" s="631">
        <v>198</v>
      </c>
      <c r="M6" s="628" t="s">
        <v>79</v>
      </c>
      <c r="N6" s="627" t="s">
        <v>80</v>
      </c>
    </row>
    <row r="7" spans="1:14" ht="13.5" thickBot="1">
      <c r="A7" s="632" t="s">
        <v>162</v>
      </c>
      <c r="B7" s="632" t="s">
        <v>163</v>
      </c>
      <c r="C7" s="105"/>
      <c r="D7" s="622"/>
      <c r="E7" s="633" t="s">
        <v>88</v>
      </c>
      <c r="F7" s="634"/>
      <c r="I7" s="105"/>
      <c r="J7" s="105"/>
      <c r="M7" s="635" t="s">
        <v>88</v>
      </c>
      <c r="N7" s="636" t="s">
        <v>163</v>
      </c>
    </row>
    <row r="8" spans="1:14" ht="13.5" thickBot="1">
      <c r="A8" s="637">
        <v>0</v>
      </c>
      <c r="B8" s="638">
        <f>A8*101.971621</f>
        <v>0</v>
      </c>
      <c r="E8" s="639">
        <v>0.2</v>
      </c>
      <c r="F8" s="639">
        <f aca="true" t="shared" si="0" ref="F8:F39">E8-$E$8</f>
        <v>0</v>
      </c>
      <c r="I8" s="432" t="s">
        <v>164</v>
      </c>
      <c r="J8" s="433"/>
      <c r="K8" s="640">
        <f>J6/I6</f>
        <v>174.44933920704847</v>
      </c>
      <c r="M8" s="725">
        <v>0.1</v>
      </c>
      <c r="N8" s="641">
        <f>M8*K8</f>
        <v>17.444933920704848</v>
      </c>
    </row>
    <row r="9" spans="1:6" ht="12.75">
      <c r="A9" s="642">
        <v>0.04</v>
      </c>
      <c r="B9" s="643">
        <f aca="true" t="shared" si="1" ref="B9:B24">A9*101.971621</f>
        <v>4.07886484</v>
      </c>
      <c r="E9" s="644">
        <f>E8+0.02</f>
        <v>0.22</v>
      </c>
      <c r="F9" s="644">
        <f t="shared" si="0"/>
        <v>0.01999999999999999</v>
      </c>
    </row>
    <row r="10" spans="1:6" ht="12.75">
      <c r="A10" s="642">
        <v>0.08</v>
      </c>
      <c r="B10" s="643">
        <f t="shared" si="1"/>
        <v>8.15772968</v>
      </c>
      <c r="E10" s="644">
        <f aca="true" t="shared" si="2" ref="E10:E25">E9+0.02</f>
        <v>0.24</v>
      </c>
      <c r="F10" s="644">
        <f t="shared" si="0"/>
        <v>0.03999999999999998</v>
      </c>
    </row>
    <row r="11" spans="1:6" ht="12.75">
      <c r="A11" s="642">
        <v>0.11</v>
      </c>
      <c r="B11" s="643">
        <f t="shared" si="1"/>
        <v>11.21687831</v>
      </c>
      <c r="E11" s="644">
        <f t="shared" si="2"/>
        <v>0.26</v>
      </c>
      <c r="F11" s="644">
        <f t="shared" si="0"/>
        <v>0.06</v>
      </c>
    </row>
    <row r="12" spans="1:6" ht="12.75">
      <c r="A12" s="642">
        <v>0.15</v>
      </c>
      <c r="B12" s="643">
        <f t="shared" si="1"/>
        <v>15.29574315</v>
      </c>
      <c r="E12" s="644">
        <f t="shared" si="2"/>
        <v>0.28</v>
      </c>
      <c r="F12" s="644">
        <f t="shared" si="0"/>
        <v>0.08000000000000002</v>
      </c>
    </row>
    <row r="13" spans="1:6" ht="12.75">
      <c r="A13" s="642">
        <v>0.18</v>
      </c>
      <c r="B13" s="643">
        <f t="shared" si="1"/>
        <v>18.35489178</v>
      </c>
      <c r="E13" s="644">
        <f t="shared" si="2"/>
        <v>0.30000000000000004</v>
      </c>
      <c r="F13" s="644">
        <f t="shared" si="0"/>
        <v>0.10000000000000003</v>
      </c>
    </row>
    <row r="14" spans="1:6" ht="12.75">
      <c r="A14" s="642">
        <v>0.2</v>
      </c>
      <c r="B14" s="643">
        <f t="shared" si="1"/>
        <v>20.3943242</v>
      </c>
      <c r="E14" s="644">
        <f t="shared" si="2"/>
        <v>0.32000000000000006</v>
      </c>
      <c r="F14" s="644">
        <f t="shared" si="0"/>
        <v>0.12000000000000005</v>
      </c>
    </row>
    <row r="15" spans="1:6" ht="12.75">
      <c r="A15" s="642">
        <v>0.23</v>
      </c>
      <c r="B15" s="643">
        <f t="shared" si="1"/>
        <v>23.45347283</v>
      </c>
      <c r="E15" s="644">
        <f t="shared" si="2"/>
        <v>0.3400000000000001</v>
      </c>
      <c r="F15" s="644">
        <f t="shared" si="0"/>
        <v>0.14000000000000007</v>
      </c>
    </row>
    <row r="16" spans="1:6" ht="12.75">
      <c r="A16" s="642">
        <v>0.27</v>
      </c>
      <c r="B16" s="643">
        <f t="shared" si="1"/>
        <v>27.53233767</v>
      </c>
      <c r="E16" s="644">
        <f t="shared" si="2"/>
        <v>0.3600000000000001</v>
      </c>
      <c r="F16" s="644">
        <f t="shared" si="0"/>
        <v>0.1600000000000001</v>
      </c>
    </row>
    <row r="17" spans="1:6" ht="12.75">
      <c r="A17" s="642">
        <v>0.31</v>
      </c>
      <c r="B17" s="643">
        <f t="shared" si="1"/>
        <v>31.61120251</v>
      </c>
      <c r="E17" s="644">
        <f t="shared" si="2"/>
        <v>0.3800000000000001</v>
      </c>
      <c r="F17" s="644">
        <f t="shared" si="0"/>
        <v>0.1800000000000001</v>
      </c>
    </row>
    <row r="18" spans="1:6" ht="12.75">
      <c r="A18" s="642">
        <v>0.32</v>
      </c>
      <c r="B18" s="643">
        <f t="shared" si="1"/>
        <v>32.63091872</v>
      </c>
      <c r="E18" s="644">
        <f t="shared" si="2"/>
        <v>0.40000000000000013</v>
      </c>
      <c r="F18" s="644">
        <f t="shared" si="0"/>
        <v>0.20000000000000012</v>
      </c>
    </row>
    <row r="19" spans="1:6" ht="12.75">
      <c r="A19" s="642">
        <v>0.37</v>
      </c>
      <c r="B19" s="643">
        <f t="shared" si="1"/>
        <v>37.72949977</v>
      </c>
      <c r="E19" s="644">
        <f t="shared" si="2"/>
        <v>0.42000000000000015</v>
      </c>
      <c r="F19" s="644">
        <f t="shared" si="0"/>
        <v>0.22000000000000014</v>
      </c>
    </row>
    <row r="20" spans="1:6" ht="12.75">
      <c r="A20" s="642">
        <v>0.41</v>
      </c>
      <c r="B20" s="643">
        <f t="shared" si="1"/>
        <v>41.80836461</v>
      </c>
      <c r="E20" s="644">
        <f t="shared" si="2"/>
        <v>0.44000000000000017</v>
      </c>
      <c r="F20" s="644">
        <f t="shared" si="0"/>
        <v>0.24000000000000016</v>
      </c>
    </row>
    <row r="21" spans="1:6" ht="12.75">
      <c r="A21" s="642">
        <v>0.44</v>
      </c>
      <c r="B21" s="643">
        <f t="shared" si="1"/>
        <v>44.86751324</v>
      </c>
      <c r="E21" s="644">
        <f t="shared" si="2"/>
        <v>0.4600000000000002</v>
      </c>
      <c r="F21" s="644">
        <f t="shared" si="0"/>
        <v>0.2600000000000002</v>
      </c>
    </row>
    <row r="22" spans="1:6" ht="12.75">
      <c r="A22" s="642">
        <v>0.47</v>
      </c>
      <c r="B22" s="643">
        <f t="shared" si="1"/>
        <v>47.92666187</v>
      </c>
      <c r="E22" s="644">
        <f t="shared" si="2"/>
        <v>0.4800000000000002</v>
      </c>
      <c r="F22" s="644">
        <f t="shared" si="0"/>
        <v>0.2800000000000002</v>
      </c>
    </row>
    <row r="23" spans="1:6" ht="12.75">
      <c r="A23" s="642">
        <v>0.51</v>
      </c>
      <c r="B23" s="643">
        <f t="shared" si="1"/>
        <v>52.00552671</v>
      </c>
      <c r="E23" s="644">
        <f t="shared" si="2"/>
        <v>0.5000000000000002</v>
      </c>
      <c r="F23" s="644">
        <f t="shared" si="0"/>
        <v>0.3000000000000002</v>
      </c>
    </row>
    <row r="24" spans="1:6" ht="12.75">
      <c r="A24" s="642">
        <v>0.54</v>
      </c>
      <c r="B24" s="643">
        <f t="shared" si="1"/>
        <v>55.06467534</v>
      </c>
      <c r="E24" s="644">
        <f t="shared" si="2"/>
        <v>0.5200000000000002</v>
      </c>
      <c r="F24" s="644">
        <f t="shared" si="0"/>
        <v>0.32000000000000023</v>
      </c>
    </row>
    <row r="25" spans="1:6" ht="12.75">
      <c r="A25" s="642">
        <v>0.58</v>
      </c>
      <c r="B25" s="643">
        <f aca="true" t="shared" si="3" ref="B25:B40">A25*101.971621</f>
        <v>59.143540179999995</v>
      </c>
      <c r="E25" s="644">
        <f t="shared" si="2"/>
        <v>0.5400000000000003</v>
      </c>
      <c r="F25" s="644">
        <f t="shared" si="0"/>
        <v>0.34000000000000025</v>
      </c>
    </row>
    <row r="26" spans="1:6" ht="12.75">
      <c r="A26" s="642">
        <v>0.62</v>
      </c>
      <c r="B26" s="643">
        <f t="shared" si="3"/>
        <v>63.22240502</v>
      </c>
      <c r="E26" s="644">
        <f aca="true" t="shared" si="4" ref="E26:E41">E25+0.02</f>
        <v>0.5600000000000003</v>
      </c>
      <c r="F26" s="644">
        <f t="shared" si="0"/>
        <v>0.36000000000000026</v>
      </c>
    </row>
    <row r="27" spans="1:6" ht="12.75">
      <c r="A27" s="642">
        <v>0.65</v>
      </c>
      <c r="B27" s="643">
        <f t="shared" si="3"/>
        <v>66.28155365</v>
      </c>
      <c r="E27" s="644">
        <f t="shared" si="4"/>
        <v>0.5800000000000003</v>
      </c>
      <c r="F27" s="644">
        <f t="shared" si="0"/>
        <v>0.3800000000000003</v>
      </c>
    </row>
    <row r="28" spans="1:6" ht="12.75">
      <c r="A28" s="642">
        <v>0.69</v>
      </c>
      <c r="B28" s="643">
        <f t="shared" si="3"/>
        <v>70.36041849</v>
      </c>
      <c r="E28" s="644">
        <f t="shared" si="4"/>
        <v>0.6000000000000003</v>
      </c>
      <c r="F28" s="644">
        <f t="shared" si="0"/>
        <v>0.4000000000000003</v>
      </c>
    </row>
    <row r="29" spans="1:6" ht="12.75">
      <c r="A29" s="642">
        <v>0.72</v>
      </c>
      <c r="B29" s="643">
        <f t="shared" si="3"/>
        <v>73.41956712</v>
      </c>
      <c r="E29" s="644">
        <f t="shared" si="4"/>
        <v>0.6200000000000003</v>
      </c>
      <c r="F29" s="644">
        <f t="shared" si="0"/>
        <v>0.4200000000000003</v>
      </c>
    </row>
    <row r="30" spans="1:6" ht="12.75">
      <c r="A30" s="642">
        <v>0.75</v>
      </c>
      <c r="B30" s="643">
        <f t="shared" si="3"/>
        <v>76.47871574999999</v>
      </c>
      <c r="E30" s="644">
        <f t="shared" si="4"/>
        <v>0.6400000000000003</v>
      </c>
      <c r="F30" s="644">
        <f t="shared" si="0"/>
        <v>0.44000000000000034</v>
      </c>
    </row>
    <row r="31" spans="1:6" ht="12.75">
      <c r="A31" s="642">
        <v>0.79</v>
      </c>
      <c r="B31" s="643">
        <f t="shared" si="3"/>
        <v>80.55758059</v>
      </c>
      <c r="E31" s="644">
        <f t="shared" si="4"/>
        <v>0.6600000000000004</v>
      </c>
      <c r="F31" s="644">
        <f t="shared" si="0"/>
        <v>0.46000000000000035</v>
      </c>
    </row>
    <row r="32" spans="1:6" ht="12.75">
      <c r="A32" s="642">
        <v>0.83</v>
      </c>
      <c r="B32" s="643">
        <f t="shared" si="3"/>
        <v>84.63644543</v>
      </c>
      <c r="E32" s="644">
        <f t="shared" si="4"/>
        <v>0.6800000000000004</v>
      </c>
      <c r="F32" s="644">
        <f t="shared" si="0"/>
        <v>0.48000000000000037</v>
      </c>
    </row>
    <row r="33" spans="1:6" ht="12.75">
      <c r="A33" s="642">
        <v>0.86</v>
      </c>
      <c r="B33" s="643">
        <f t="shared" si="3"/>
        <v>87.69559406</v>
      </c>
      <c r="E33" s="644">
        <f t="shared" si="4"/>
        <v>0.7000000000000004</v>
      </c>
      <c r="F33" s="644">
        <f t="shared" si="0"/>
        <v>0.5000000000000004</v>
      </c>
    </row>
    <row r="34" spans="1:6" ht="12.75">
      <c r="A34" s="642">
        <v>0.9</v>
      </c>
      <c r="B34" s="643">
        <f t="shared" si="3"/>
        <v>91.7744589</v>
      </c>
      <c r="E34" s="644">
        <f t="shared" si="4"/>
        <v>0.7200000000000004</v>
      </c>
      <c r="F34" s="644">
        <f t="shared" si="0"/>
        <v>0.5200000000000005</v>
      </c>
    </row>
    <row r="35" spans="1:6" ht="12.75">
      <c r="A35" s="642">
        <v>0.93</v>
      </c>
      <c r="B35" s="643">
        <f t="shared" si="3"/>
        <v>94.83360753000001</v>
      </c>
      <c r="E35" s="644">
        <f t="shared" si="4"/>
        <v>0.7400000000000004</v>
      </c>
      <c r="F35" s="644">
        <f t="shared" si="0"/>
        <v>0.5400000000000005</v>
      </c>
    </row>
    <row r="36" spans="1:6" ht="12.75">
      <c r="A36" s="642">
        <v>0.97</v>
      </c>
      <c r="B36" s="643">
        <f t="shared" si="3"/>
        <v>98.91247237</v>
      </c>
      <c r="E36" s="644">
        <f t="shared" si="4"/>
        <v>0.7600000000000005</v>
      </c>
      <c r="F36" s="644">
        <f t="shared" si="0"/>
        <v>0.5600000000000005</v>
      </c>
    </row>
    <row r="37" spans="1:6" ht="12.75">
      <c r="A37" s="642">
        <v>1</v>
      </c>
      <c r="B37" s="643">
        <f t="shared" si="3"/>
        <v>101.971621</v>
      </c>
      <c r="E37" s="644">
        <f t="shared" si="4"/>
        <v>0.7800000000000005</v>
      </c>
      <c r="F37" s="644">
        <f t="shared" si="0"/>
        <v>0.5800000000000005</v>
      </c>
    </row>
    <row r="38" spans="1:6" ht="12.75">
      <c r="A38" s="642">
        <v>1.04</v>
      </c>
      <c r="B38" s="643">
        <f t="shared" si="3"/>
        <v>106.05048584000001</v>
      </c>
      <c r="E38" s="644">
        <f t="shared" si="4"/>
        <v>0.8000000000000005</v>
      </c>
      <c r="F38" s="644">
        <f t="shared" si="0"/>
        <v>0.6000000000000005</v>
      </c>
    </row>
    <row r="39" spans="1:6" ht="12.75">
      <c r="A39" s="642">
        <v>1.07</v>
      </c>
      <c r="B39" s="643">
        <f t="shared" si="3"/>
        <v>109.10963447</v>
      </c>
      <c r="E39" s="644">
        <f t="shared" si="4"/>
        <v>0.8200000000000005</v>
      </c>
      <c r="F39" s="644">
        <f t="shared" si="0"/>
        <v>0.6200000000000006</v>
      </c>
    </row>
    <row r="40" spans="1:6" ht="12.75">
      <c r="A40" s="642">
        <v>1.1</v>
      </c>
      <c r="B40" s="643">
        <f t="shared" si="3"/>
        <v>112.16878310000001</v>
      </c>
      <c r="E40" s="644">
        <f t="shared" si="4"/>
        <v>0.8400000000000005</v>
      </c>
      <c r="F40" s="644">
        <f aca="true" t="shared" si="5" ref="F40:F62">E40-$E$8</f>
        <v>0.6400000000000006</v>
      </c>
    </row>
    <row r="41" spans="1:6" ht="12.75">
      <c r="A41" s="642">
        <v>1.13</v>
      </c>
      <c r="B41" s="643">
        <f aca="true" t="shared" si="6" ref="B41:B56">A41*101.971621</f>
        <v>115.22793173</v>
      </c>
      <c r="E41" s="644">
        <f t="shared" si="4"/>
        <v>0.8600000000000005</v>
      </c>
      <c r="F41" s="644">
        <f t="shared" si="5"/>
        <v>0.6600000000000006</v>
      </c>
    </row>
    <row r="42" spans="1:6" ht="12.75">
      <c r="A42" s="642">
        <v>1.17</v>
      </c>
      <c r="B42" s="643">
        <f t="shared" si="6"/>
        <v>119.30679656999999</v>
      </c>
      <c r="E42" s="644">
        <f aca="true" t="shared" si="7" ref="E42:E57">E41+0.02</f>
        <v>0.8800000000000006</v>
      </c>
      <c r="F42" s="644">
        <f t="shared" si="5"/>
        <v>0.6800000000000006</v>
      </c>
    </row>
    <row r="43" spans="1:6" ht="12.75">
      <c r="A43" s="642">
        <v>1.21</v>
      </c>
      <c r="B43" s="643">
        <f t="shared" si="6"/>
        <v>123.38566141</v>
      </c>
      <c r="E43" s="644">
        <f t="shared" si="7"/>
        <v>0.9000000000000006</v>
      </c>
      <c r="F43" s="644">
        <f t="shared" si="5"/>
        <v>0.7000000000000006</v>
      </c>
    </row>
    <row r="44" spans="1:6" ht="12.75">
      <c r="A44" s="642">
        <v>1.24</v>
      </c>
      <c r="B44" s="643">
        <f t="shared" si="6"/>
        <v>126.44481004</v>
      </c>
      <c r="E44" s="644">
        <f t="shared" si="7"/>
        <v>0.9200000000000006</v>
      </c>
      <c r="F44" s="644">
        <f t="shared" si="5"/>
        <v>0.7200000000000006</v>
      </c>
    </row>
    <row r="45" spans="1:6" ht="12.75">
      <c r="A45" s="642">
        <v>1.27</v>
      </c>
      <c r="B45" s="643">
        <f t="shared" si="6"/>
        <v>129.50395867</v>
      </c>
      <c r="E45" s="644">
        <f t="shared" si="7"/>
        <v>0.9400000000000006</v>
      </c>
      <c r="F45" s="644">
        <f t="shared" si="5"/>
        <v>0.7400000000000007</v>
      </c>
    </row>
    <row r="46" spans="1:6" ht="12.75">
      <c r="A46" s="642">
        <v>1.31</v>
      </c>
      <c r="B46" s="643">
        <f t="shared" si="6"/>
        <v>133.58282351</v>
      </c>
      <c r="E46" s="644">
        <f t="shared" si="7"/>
        <v>0.9600000000000006</v>
      </c>
      <c r="F46" s="644">
        <f t="shared" si="5"/>
        <v>0.7600000000000007</v>
      </c>
    </row>
    <row r="47" spans="1:6" ht="12.75">
      <c r="A47" s="642">
        <v>1.34</v>
      </c>
      <c r="B47" s="643">
        <f t="shared" si="6"/>
        <v>136.64197214</v>
      </c>
      <c r="E47" s="644">
        <f t="shared" si="7"/>
        <v>0.9800000000000006</v>
      </c>
      <c r="F47" s="644">
        <f t="shared" si="5"/>
        <v>0.7800000000000007</v>
      </c>
    </row>
    <row r="48" spans="1:6" ht="12.75">
      <c r="A48" s="642">
        <v>1.37</v>
      </c>
      <c r="B48" s="643">
        <f t="shared" si="6"/>
        <v>139.70112077000002</v>
      </c>
      <c r="E48" s="644">
        <f t="shared" si="7"/>
        <v>1.0000000000000007</v>
      </c>
      <c r="F48" s="644">
        <f t="shared" si="5"/>
        <v>0.8000000000000007</v>
      </c>
    </row>
    <row r="49" spans="1:6" ht="12.75">
      <c r="A49" s="642">
        <v>1.4</v>
      </c>
      <c r="B49" s="643">
        <f t="shared" si="6"/>
        <v>142.7602694</v>
      </c>
      <c r="E49" s="644">
        <f t="shared" si="7"/>
        <v>1.0200000000000007</v>
      </c>
      <c r="F49" s="644">
        <f t="shared" si="5"/>
        <v>0.8200000000000007</v>
      </c>
    </row>
    <row r="50" spans="1:6" ht="12.75">
      <c r="A50" s="642">
        <v>1.43</v>
      </c>
      <c r="B50" s="643">
        <f t="shared" si="6"/>
        <v>145.81941802999998</v>
      </c>
      <c r="E50" s="644">
        <f t="shared" si="7"/>
        <v>1.0400000000000007</v>
      </c>
      <c r="F50" s="644">
        <f t="shared" si="5"/>
        <v>0.8400000000000007</v>
      </c>
    </row>
    <row r="51" spans="1:6" ht="12.75">
      <c r="A51" s="642">
        <v>1.47</v>
      </c>
      <c r="B51" s="643">
        <f t="shared" si="6"/>
        <v>149.89828287</v>
      </c>
      <c r="E51" s="644">
        <f t="shared" si="7"/>
        <v>1.0600000000000007</v>
      </c>
      <c r="F51" s="644">
        <f t="shared" si="5"/>
        <v>0.8600000000000008</v>
      </c>
    </row>
    <row r="52" spans="1:6" ht="12.75">
      <c r="A52" s="642">
        <v>1.5</v>
      </c>
      <c r="B52" s="643">
        <f t="shared" si="6"/>
        <v>152.95743149999998</v>
      </c>
      <c r="E52" s="644">
        <f t="shared" si="7"/>
        <v>1.0800000000000007</v>
      </c>
      <c r="F52" s="644">
        <f t="shared" si="5"/>
        <v>0.8800000000000008</v>
      </c>
    </row>
    <row r="53" spans="1:6" ht="12.75">
      <c r="A53" s="642">
        <v>1.54</v>
      </c>
      <c r="B53" s="643">
        <f t="shared" si="6"/>
        <v>157.03629634</v>
      </c>
      <c r="E53" s="644">
        <f t="shared" si="7"/>
        <v>1.1000000000000008</v>
      </c>
      <c r="F53" s="644">
        <f t="shared" si="5"/>
        <v>0.9000000000000008</v>
      </c>
    </row>
    <row r="54" spans="1:6" ht="12.75">
      <c r="A54" s="642">
        <v>1.57</v>
      </c>
      <c r="B54" s="643">
        <f t="shared" si="6"/>
        <v>160.09544497000002</v>
      </c>
      <c r="E54" s="644">
        <f t="shared" si="7"/>
        <v>1.1200000000000008</v>
      </c>
      <c r="F54" s="644">
        <f t="shared" si="5"/>
        <v>0.9200000000000008</v>
      </c>
    </row>
    <row r="55" spans="1:6" ht="12.75">
      <c r="A55" s="642">
        <v>1.61</v>
      </c>
      <c r="B55" s="643">
        <f t="shared" si="6"/>
        <v>164.17430981</v>
      </c>
      <c r="E55" s="644">
        <f t="shared" si="7"/>
        <v>1.1400000000000008</v>
      </c>
      <c r="F55" s="644">
        <f t="shared" si="5"/>
        <v>0.9400000000000008</v>
      </c>
    </row>
    <row r="56" spans="1:6" ht="12.75">
      <c r="A56" s="642">
        <v>1.64</v>
      </c>
      <c r="B56" s="643">
        <f t="shared" si="6"/>
        <v>167.23345844</v>
      </c>
      <c r="E56" s="644">
        <f t="shared" si="7"/>
        <v>1.1600000000000008</v>
      </c>
      <c r="F56" s="644">
        <f t="shared" si="5"/>
        <v>0.9600000000000009</v>
      </c>
    </row>
    <row r="57" spans="1:6" ht="12.75">
      <c r="A57" s="642">
        <v>1.67</v>
      </c>
      <c r="B57" s="643">
        <f aca="true" t="shared" si="8" ref="B57:B62">A57*101.971621</f>
        <v>170.29260707</v>
      </c>
      <c r="E57" s="644">
        <f t="shared" si="7"/>
        <v>1.1800000000000008</v>
      </c>
      <c r="F57" s="644">
        <f t="shared" si="5"/>
        <v>0.9800000000000009</v>
      </c>
    </row>
    <row r="58" spans="1:6" ht="12.75">
      <c r="A58" s="642">
        <v>1.7</v>
      </c>
      <c r="B58" s="643">
        <f t="shared" si="8"/>
        <v>173.35175569999998</v>
      </c>
      <c r="E58" s="644">
        <f>E57+0.02</f>
        <v>1.2000000000000008</v>
      </c>
      <c r="F58" s="644">
        <f t="shared" si="5"/>
        <v>1.0000000000000009</v>
      </c>
    </row>
    <row r="59" spans="1:6" ht="12.75">
      <c r="A59" s="642">
        <v>1.74</v>
      </c>
      <c r="B59" s="643">
        <f t="shared" si="8"/>
        <v>177.43062054</v>
      </c>
      <c r="E59" s="644">
        <f>E58+0.02</f>
        <v>1.2200000000000009</v>
      </c>
      <c r="F59" s="644">
        <f t="shared" si="5"/>
        <v>1.020000000000001</v>
      </c>
    </row>
    <row r="60" spans="1:6" ht="12.75">
      <c r="A60" s="642">
        <v>1.77</v>
      </c>
      <c r="B60" s="643">
        <f t="shared" si="8"/>
        <v>180.48976917</v>
      </c>
      <c r="E60" s="644">
        <f>E59+0.02</f>
        <v>1.2400000000000009</v>
      </c>
      <c r="F60" s="644">
        <f t="shared" si="5"/>
        <v>1.040000000000001</v>
      </c>
    </row>
    <row r="61" spans="1:6" ht="12.75">
      <c r="A61" s="642">
        <v>1.8</v>
      </c>
      <c r="B61" s="643">
        <f t="shared" si="8"/>
        <v>183.5489178</v>
      </c>
      <c r="E61" s="644">
        <f>E60+0.02</f>
        <v>1.260000000000001</v>
      </c>
      <c r="F61" s="644">
        <f t="shared" si="5"/>
        <v>1.060000000000001</v>
      </c>
    </row>
    <row r="62" spans="1:6" ht="13.5" thickBot="1">
      <c r="A62" s="645">
        <v>1.85</v>
      </c>
      <c r="B62" s="646">
        <f t="shared" si="8"/>
        <v>188.64749885</v>
      </c>
      <c r="E62" s="647">
        <f>E61+0.02</f>
        <v>1.280000000000001</v>
      </c>
      <c r="F62" s="647">
        <f t="shared" si="5"/>
        <v>1.080000000000001</v>
      </c>
    </row>
    <row r="63" ht="12.75">
      <c r="A63" s="105"/>
    </row>
    <row r="65" ht="12.75">
      <c r="F65" s="648"/>
    </row>
    <row r="66" ht="12.75">
      <c r="F66" s="648"/>
    </row>
    <row r="67" ht="12.75">
      <c r="F67" s="648"/>
    </row>
    <row r="68" ht="12.75">
      <c r="F68" s="648"/>
    </row>
    <row r="69" ht="12.75">
      <c r="F69" s="648"/>
    </row>
    <row r="70" ht="12.75">
      <c r="F70" s="648"/>
    </row>
    <row r="71" ht="12.75">
      <c r="F71" s="648"/>
    </row>
    <row r="72" ht="12.75">
      <c r="F72" s="648"/>
    </row>
    <row r="73" ht="12.75">
      <c r="F73" s="648"/>
    </row>
    <row r="74" ht="12.75">
      <c r="F74" s="648"/>
    </row>
    <row r="75" ht="12.75">
      <c r="F75" s="648"/>
    </row>
    <row r="76" ht="12.75">
      <c r="F76" s="648"/>
    </row>
    <row r="77" ht="12.75">
      <c r="F77" s="648"/>
    </row>
    <row r="78" spans="1:6" ht="12.75">
      <c r="A78" s="609"/>
      <c r="B78" s="687"/>
      <c r="F78" s="648"/>
    </row>
    <row r="79" ht="12.75">
      <c r="F79" s="648"/>
    </row>
    <row r="80" ht="12.75">
      <c r="F80" s="648"/>
    </row>
    <row r="81" ht="12.75">
      <c r="F81" s="648"/>
    </row>
  </sheetData>
  <sheetProtection password="C8FD" sheet="1" objects="1" scenarios="1"/>
  <printOptions gridLines="1"/>
  <pageMargins left="0.75" right="0.75" top="1" bottom="1" header="0.511811024" footer="0.511811024"/>
  <pageSetup horizontalDpi="180" verticalDpi="180" orientation="portrait" r:id="rId2"/>
  <headerFooter alignWithMargins="0">
    <oddHeader>&amp;C&amp;A</oddHeader>
    <oddFooter>&amp;CPágina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P29"/>
  <sheetViews>
    <sheetView zoomScalePageLayoutView="0" workbookViewId="0" topLeftCell="A1">
      <selection activeCell="L15" sqref="L15"/>
    </sheetView>
  </sheetViews>
  <sheetFormatPr defaultColWidth="11.421875" defaultRowHeight="12.75"/>
  <cols>
    <col min="1" max="1" width="3.7109375" style="105" customWidth="1"/>
    <col min="2" max="3" width="13.7109375" style="105" customWidth="1"/>
    <col min="4" max="4" width="6.7109375" style="105" customWidth="1"/>
    <col min="5" max="16" width="7.7109375" style="105" customWidth="1"/>
    <col min="17" max="16384" width="11.421875" style="105" customWidth="1"/>
  </cols>
  <sheetData>
    <row r="1" spans="1:16" s="176" customFormat="1" ht="15" customHeight="1" thickBot="1">
      <c r="A1" s="175" t="s">
        <v>16</v>
      </c>
      <c r="B1" s="105"/>
      <c r="D1" s="177" t="s">
        <v>17</v>
      </c>
      <c r="E1" s="177"/>
      <c r="M1" s="481" t="s">
        <v>2</v>
      </c>
      <c r="N1" s="726"/>
      <c r="O1" s="727"/>
      <c r="P1" s="519"/>
    </row>
    <row r="2" spans="3:16" s="103" customFormat="1" ht="15" customHeight="1" thickBot="1">
      <c r="C2" s="170"/>
      <c r="D2" s="308"/>
      <c r="E2" s="308"/>
      <c r="M2" s="520"/>
      <c r="N2" s="3"/>
      <c r="O2" s="517"/>
      <c r="P2" s="518"/>
    </row>
    <row r="3" spans="3:14" s="103" customFormat="1" ht="15" customHeight="1" thickBot="1">
      <c r="C3" s="170"/>
      <c r="D3" s="308"/>
      <c r="E3" s="308"/>
      <c r="H3" s="162"/>
      <c r="K3" s="162"/>
      <c r="N3" s="162"/>
    </row>
    <row r="4" spans="1:16" s="104" customFormat="1" ht="15.75" customHeight="1" thickBot="1">
      <c r="A4" s="432" t="s">
        <v>20</v>
      </c>
      <c r="B4" s="433"/>
      <c r="C4" s="434"/>
      <c r="D4" s="435" t="s">
        <v>21</v>
      </c>
      <c r="E4" s="436"/>
      <c r="F4" s="436"/>
      <c r="G4" s="504"/>
      <c r="H4" s="169"/>
      <c r="I4" s="146"/>
      <c r="J4" s="146"/>
      <c r="K4" s="169"/>
      <c r="L4" s="146"/>
      <c r="M4" s="146"/>
      <c r="N4" s="169"/>
      <c r="O4" s="146"/>
      <c r="P4" s="146"/>
    </row>
    <row r="5" spans="1:16" s="104" customFormat="1" ht="15.75" customHeight="1" thickBot="1">
      <c r="A5" s="432" t="s">
        <v>25</v>
      </c>
      <c r="B5" s="438"/>
      <c r="C5" s="439"/>
      <c r="D5" s="443"/>
      <c r="E5" s="439"/>
      <c r="F5" s="436"/>
      <c r="G5" s="505"/>
      <c r="H5" s="169"/>
      <c r="I5" s="160"/>
      <c r="J5" s="164"/>
      <c r="K5" s="169"/>
      <c r="L5" s="146"/>
      <c r="M5" s="146"/>
      <c r="N5" s="169"/>
      <c r="O5" s="146"/>
      <c r="P5" s="146"/>
    </row>
    <row r="6" spans="1:16" s="104" customFormat="1" ht="15.75" customHeight="1" thickBot="1">
      <c r="A6" s="432" t="s">
        <v>26</v>
      </c>
      <c r="B6" s="438"/>
      <c r="C6" s="439"/>
      <c r="D6" s="440"/>
      <c r="E6" s="441"/>
      <c r="F6" s="436"/>
      <c r="G6" s="505"/>
      <c r="H6" s="169"/>
      <c r="I6" s="160"/>
      <c r="J6" s="164"/>
      <c r="K6" s="169"/>
      <c r="L6" s="146"/>
      <c r="M6" s="146"/>
      <c r="N6" s="169"/>
      <c r="O6" s="146"/>
      <c r="P6" s="146"/>
    </row>
    <row r="7" spans="1:16" s="104" customFormat="1" ht="15.75" customHeight="1" thickBot="1">
      <c r="A7" s="94"/>
      <c r="B7" s="156"/>
      <c r="C7" s="157"/>
      <c r="D7" s="167"/>
      <c r="E7" s="167"/>
      <c r="F7" s="97"/>
      <c r="G7" s="168"/>
      <c r="H7" s="287"/>
      <c r="I7" s="160"/>
      <c r="J7" s="164"/>
      <c r="K7" s="287"/>
      <c r="L7" s="146"/>
      <c r="M7" s="146"/>
      <c r="N7" s="287"/>
      <c r="O7" s="146"/>
      <c r="P7" s="146"/>
    </row>
    <row r="8" spans="1:16" s="103" customFormat="1" ht="15.75" customHeight="1" thickBot="1">
      <c r="A8" s="432" t="s">
        <v>29</v>
      </c>
      <c r="B8" s="444"/>
      <c r="C8" s="445"/>
      <c r="D8" s="446"/>
      <c r="E8" s="434"/>
      <c r="F8" s="447"/>
      <c r="G8" s="436"/>
      <c r="H8" s="448"/>
      <c r="I8" s="436"/>
      <c r="J8" s="435"/>
      <c r="K8" s="436"/>
      <c r="L8" s="436"/>
      <c r="M8" s="436"/>
      <c r="N8" s="448"/>
      <c r="O8" s="436"/>
      <c r="P8" s="435"/>
    </row>
    <row r="9" spans="2:16" s="103" customFormat="1" ht="15.75" customHeight="1" thickBot="1">
      <c r="B9" s="156"/>
      <c r="C9" s="157"/>
      <c r="D9" s="94"/>
      <c r="E9" s="94"/>
      <c r="F9" s="158"/>
      <c r="G9" s="159"/>
      <c r="H9" s="160"/>
      <c r="I9" s="97"/>
      <c r="J9" s="160"/>
      <c r="K9" s="160"/>
      <c r="L9" s="146"/>
      <c r="M9" s="160"/>
      <c r="N9" s="160"/>
      <c r="O9" s="146"/>
      <c r="P9" s="160"/>
    </row>
    <row r="10" spans="1:16" s="103" customFormat="1" ht="15.75" customHeight="1" thickBot="1">
      <c r="A10" s="432" t="s">
        <v>30</v>
      </c>
      <c r="B10" s="506"/>
      <c r="C10" s="449"/>
      <c r="D10" s="435" t="s">
        <v>31</v>
      </c>
      <c r="E10" s="436"/>
      <c r="F10" s="450"/>
      <c r="G10" s="451"/>
      <c r="H10" s="521"/>
      <c r="I10" s="450"/>
      <c r="J10" s="507"/>
      <c r="K10" s="442"/>
      <c r="L10" s="450"/>
      <c r="M10" s="451"/>
      <c r="N10" s="521"/>
      <c r="O10" s="450"/>
      <c r="P10" s="507"/>
    </row>
    <row r="11" spans="1:16" s="103" customFormat="1" ht="15.75" customHeight="1" thickBot="1">
      <c r="A11" s="94"/>
      <c r="B11" s="286"/>
      <c r="C11" s="152"/>
      <c r="D11" s="97"/>
      <c r="E11" s="97"/>
      <c r="F11" s="153"/>
      <c r="G11" s="154"/>
      <c r="H11" s="169"/>
      <c r="I11" s="153"/>
      <c r="J11" s="154"/>
      <c r="K11" s="169"/>
      <c r="L11" s="153"/>
      <c r="M11" s="154"/>
      <c r="N11" s="169"/>
      <c r="O11" s="153"/>
      <c r="P11" s="154"/>
    </row>
    <row r="12" spans="1:16" s="103" customFormat="1" ht="15.75" customHeight="1" thickBot="1">
      <c r="A12" s="432" t="s">
        <v>32</v>
      </c>
      <c r="B12" s="433"/>
      <c r="C12" s="434"/>
      <c r="D12" s="434"/>
      <c r="E12" s="434"/>
      <c r="F12" s="436"/>
      <c r="G12" s="436"/>
      <c r="H12" s="437"/>
      <c r="I12" s="436"/>
      <c r="J12" s="436"/>
      <c r="K12" s="437"/>
      <c r="L12" s="436"/>
      <c r="M12" s="436"/>
      <c r="N12" s="437"/>
      <c r="O12" s="436"/>
      <c r="P12" s="435"/>
    </row>
    <row r="13" spans="1:16" s="103" customFormat="1" ht="15.75" customHeight="1" thickBot="1">
      <c r="A13" s="432" t="s">
        <v>33</v>
      </c>
      <c r="B13" s="433"/>
      <c r="C13" s="434"/>
      <c r="D13" s="434"/>
      <c r="E13" s="434"/>
      <c r="F13" s="436"/>
      <c r="G13" s="436"/>
      <c r="H13" s="437"/>
      <c r="I13" s="436"/>
      <c r="J13" s="436"/>
      <c r="K13" s="437"/>
      <c r="L13" s="436"/>
      <c r="M13" s="436"/>
      <c r="N13" s="437"/>
      <c r="O13" s="436"/>
      <c r="P13" s="435"/>
    </row>
    <row r="14" spans="1:16" s="103" customFormat="1" ht="15.75" customHeight="1">
      <c r="A14" s="452">
        <v>1</v>
      </c>
      <c r="B14" s="453" t="s">
        <v>34</v>
      </c>
      <c r="C14" s="454"/>
      <c r="D14" s="455"/>
      <c r="E14" s="514"/>
      <c r="F14" s="470"/>
      <c r="G14" s="455"/>
      <c r="H14" s="458"/>
      <c r="I14" s="457"/>
      <c r="J14" s="456"/>
      <c r="K14" s="511"/>
      <c r="L14" s="470"/>
      <c r="M14" s="455"/>
      <c r="N14" s="458"/>
      <c r="O14" s="457"/>
      <c r="P14" s="460"/>
    </row>
    <row r="15" spans="1:16" s="103" customFormat="1" ht="15.75" customHeight="1">
      <c r="A15" s="452">
        <v>2</v>
      </c>
      <c r="B15" s="452" t="s">
        <v>35</v>
      </c>
      <c r="C15" s="459"/>
      <c r="D15" s="460" t="s">
        <v>36</v>
      </c>
      <c r="E15" s="515"/>
      <c r="F15" s="457"/>
      <c r="G15" s="460"/>
      <c r="H15" s="461"/>
      <c r="I15" s="462"/>
      <c r="J15" s="463"/>
      <c r="K15" s="510"/>
      <c r="L15" s="462"/>
      <c r="M15" s="499"/>
      <c r="N15" s="461"/>
      <c r="O15" s="462"/>
      <c r="P15" s="499"/>
    </row>
    <row r="16" spans="1:16" s="103" customFormat="1" ht="15.75" customHeight="1">
      <c r="A16" s="452">
        <v>3</v>
      </c>
      <c r="B16" s="452" t="s">
        <v>37</v>
      </c>
      <c r="C16" s="459"/>
      <c r="D16" s="460" t="s">
        <v>36</v>
      </c>
      <c r="E16" s="515"/>
      <c r="F16" s="457"/>
      <c r="G16" s="460"/>
      <c r="H16" s="461"/>
      <c r="I16" s="462"/>
      <c r="J16" s="463"/>
      <c r="K16" s="510"/>
      <c r="L16" s="462"/>
      <c r="M16" s="499"/>
      <c r="N16" s="461"/>
      <c r="O16" s="462"/>
      <c r="P16" s="499"/>
    </row>
    <row r="17" spans="1:16" s="103" customFormat="1" ht="15.75" customHeight="1" thickBot="1">
      <c r="A17" s="452">
        <v>4</v>
      </c>
      <c r="B17" s="464" t="s">
        <v>38</v>
      </c>
      <c r="C17" s="465"/>
      <c r="D17" s="466" t="s">
        <v>36</v>
      </c>
      <c r="E17" s="516"/>
      <c r="F17" s="477"/>
      <c r="G17" s="466"/>
      <c r="H17" s="461"/>
      <c r="I17" s="462"/>
      <c r="J17" s="463"/>
      <c r="K17" s="513"/>
      <c r="L17" s="478"/>
      <c r="M17" s="500"/>
      <c r="N17" s="461"/>
      <c r="O17" s="462"/>
      <c r="P17" s="499"/>
    </row>
    <row r="18" spans="1:16" s="103" customFormat="1" ht="15.75" customHeight="1" thickBot="1">
      <c r="A18" s="432" t="s">
        <v>39</v>
      </c>
      <c r="B18" s="434"/>
      <c r="C18" s="434"/>
      <c r="D18" s="436"/>
      <c r="E18" s="436"/>
      <c r="F18" s="437"/>
      <c r="G18" s="436"/>
      <c r="H18" s="467"/>
      <c r="I18" s="437"/>
      <c r="J18" s="436"/>
      <c r="K18" s="467"/>
      <c r="L18" s="437"/>
      <c r="M18" s="436"/>
      <c r="N18" s="467"/>
      <c r="O18" s="437"/>
      <c r="P18" s="435"/>
    </row>
    <row r="19" spans="1:16" s="103" customFormat="1" ht="15.75" customHeight="1">
      <c r="A19" s="468">
        <v>5</v>
      </c>
      <c r="B19" s="453" t="s">
        <v>40</v>
      </c>
      <c r="C19" s="454"/>
      <c r="D19" s="455"/>
      <c r="E19" s="514"/>
      <c r="F19" s="470"/>
      <c r="G19" s="455"/>
      <c r="H19" s="471"/>
      <c r="I19" s="470"/>
      <c r="J19" s="469"/>
      <c r="K19" s="509"/>
      <c r="L19" s="470"/>
      <c r="M19" s="455"/>
      <c r="N19" s="471"/>
      <c r="O19" s="470"/>
      <c r="P19" s="455"/>
    </row>
    <row r="20" spans="1:16" s="103" customFormat="1" ht="15.75" customHeight="1">
      <c r="A20" s="452">
        <v>6</v>
      </c>
      <c r="B20" s="452" t="s">
        <v>41</v>
      </c>
      <c r="C20" s="459"/>
      <c r="D20" s="460" t="s">
        <v>36</v>
      </c>
      <c r="E20" s="515"/>
      <c r="F20" s="457"/>
      <c r="G20" s="460"/>
      <c r="H20" s="461"/>
      <c r="I20" s="462"/>
      <c r="J20" s="463"/>
      <c r="K20" s="510"/>
      <c r="L20" s="462"/>
      <c r="M20" s="499"/>
      <c r="N20" s="461"/>
      <c r="O20" s="462"/>
      <c r="P20" s="499"/>
    </row>
    <row r="21" spans="1:16" s="103" customFormat="1" ht="15.75" customHeight="1">
      <c r="A21" s="452">
        <v>7</v>
      </c>
      <c r="B21" s="452" t="s">
        <v>42</v>
      </c>
      <c r="C21" s="459"/>
      <c r="D21" s="460" t="s">
        <v>23</v>
      </c>
      <c r="E21" s="515"/>
      <c r="F21" s="457"/>
      <c r="G21" s="460"/>
      <c r="H21" s="472"/>
      <c r="I21" s="473"/>
      <c r="J21" s="474"/>
      <c r="K21" s="512"/>
      <c r="L21" s="473"/>
      <c r="M21" s="508"/>
      <c r="N21" s="472"/>
      <c r="O21" s="473"/>
      <c r="P21" s="508"/>
    </row>
    <row r="22" spans="1:16" s="103" customFormat="1" ht="15.75" customHeight="1">
      <c r="A22" s="452">
        <v>8</v>
      </c>
      <c r="B22" s="452" t="s">
        <v>43</v>
      </c>
      <c r="C22" s="459"/>
      <c r="D22" s="460" t="s">
        <v>23</v>
      </c>
      <c r="E22" s="515"/>
      <c r="F22" s="457"/>
      <c r="G22" s="460"/>
      <c r="H22" s="472"/>
      <c r="I22" s="473"/>
      <c r="J22" s="474"/>
      <c r="K22" s="512"/>
      <c r="L22" s="473"/>
      <c r="M22" s="508"/>
      <c r="N22" s="472"/>
      <c r="O22" s="473"/>
      <c r="P22" s="508"/>
    </row>
    <row r="23" spans="1:16" s="103" customFormat="1" ht="15.75" customHeight="1" thickBot="1">
      <c r="A23" s="452">
        <v>9</v>
      </c>
      <c r="B23" s="452" t="s">
        <v>44</v>
      </c>
      <c r="C23" s="459"/>
      <c r="D23" s="460" t="s">
        <v>36</v>
      </c>
      <c r="E23" s="516"/>
      <c r="F23" s="477"/>
      <c r="G23" s="466"/>
      <c r="H23" s="461"/>
      <c r="I23" s="462"/>
      <c r="J23" s="463"/>
      <c r="K23" s="513"/>
      <c r="L23" s="478"/>
      <c r="M23" s="500"/>
      <c r="N23" s="461"/>
      <c r="O23" s="462"/>
      <c r="P23" s="499"/>
    </row>
    <row r="24" spans="1:16" ht="15.75" customHeight="1" thickBot="1">
      <c r="A24" s="432" t="s">
        <v>45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75"/>
    </row>
    <row r="25" spans="1:16" s="103" customFormat="1" ht="15.75" customHeight="1">
      <c r="A25" s="476">
        <v>10</v>
      </c>
      <c r="B25" s="453" t="s">
        <v>34</v>
      </c>
      <c r="C25" s="454"/>
      <c r="D25" s="455"/>
      <c r="E25" s="514"/>
      <c r="F25" s="470"/>
      <c r="G25" s="455"/>
      <c r="H25" s="458"/>
      <c r="I25" s="457"/>
      <c r="J25" s="456"/>
      <c r="K25" s="511"/>
      <c r="L25" s="470"/>
      <c r="M25" s="455"/>
      <c r="N25" s="458"/>
      <c r="O25" s="457"/>
      <c r="P25" s="460"/>
    </row>
    <row r="26" spans="1:16" s="103" customFormat="1" ht="15.75" customHeight="1">
      <c r="A26" s="476">
        <v>11</v>
      </c>
      <c r="B26" s="452" t="s">
        <v>35</v>
      </c>
      <c r="C26" s="459"/>
      <c r="D26" s="460" t="s">
        <v>36</v>
      </c>
      <c r="E26" s="515"/>
      <c r="F26" s="457"/>
      <c r="G26" s="460"/>
      <c r="H26" s="461"/>
      <c r="I26" s="462"/>
      <c r="J26" s="463"/>
      <c r="K26" s="510"/>
      <c r="L26" s="462"/>
      <c r="M26" s="499"/>
      <c r="N26" s="461"/>
      <c r="O26" s="462"/>
      <c r="P26" s="499"/>
    </row>
    <row r="27" spans="1:16" s="103" customFormat="1" ht="15.75" customHeight="1">
      <c r="A27" s="476">
        <v>12</v>
      </c>
      <c r="B27" s="452" t="s">
        <v>37</v>
      </c>
      <c r="C27" s="459"/>
      <c r="D27" s="460" t="s">
        <v>36</v>
      </c>
      <c r="E27" s="515"/>
      <c r="F27" s="457"/>
      <c r="G27" s="460"/>
      <c r="H27" s="461"/>
      <c r="I27" s="462"/>
      <c r="J27" s="463"/>
      <c r="K27" s="510"/>
      <c r="L27" s="462"/>
      <c r="M27" s="499"/>
      <c r="N27" s="461"/>
      <c r="O27" s="462"/>
      <c r="P27" s="499"/>
    </row>
    <row r="28" spans="1:16" s="103" customFormat="1" ht="15.75" customHeight="1" thickBot="1">
      <c r="A28" s="501">
        <v>13</v>
      </c>
      <c r="B28" s="464" t="s">
        <v>38</v>
      </c>
      <c r="C28" s="465"/>
      <c r="D28" s="466" t="s">
        <v>36</v>
      </c>
      <c r="E28" s="516"/>
      <c r="F28" s="477"/>
      <c r="G28" s="466"/>
      <c r="H28" s="480"/>
      <c r="I28" s="478"/>
      <c r="J28" s="479"/>
      <c r="K28" s="513"/>
      <c r="L28" s="478"/>
      <c r="M28" s="500"/>
      <c r="N28" s="480"/>
      <c r="O28" s="478"/>
      <c r="P28" s="500"/>
    </row>
    <row r="29" spans="2:16" s="103" customFormat="1" ht="12.75" customHeight="1">
      <c r="B29" s="143"/>
      <c r="C29" s="143"/>
      <c r="D29" s="143"/>
      <c r="E29" s="143"/>
      <c r="F29" s="143"/>
      <c r="G29" s="143"/>
      <c r="H29" s="143"/>
      <c r="I29" s="94"/>
      <c r="J29" s="143"/>
      <c r="K29" s="143"/>
      <c r="L29" s="94"/>
      <c r="M29" s="143"/>
      <c r="N29" s="143"/>
      <c r="O29" s="94"/>
      <c r="P29" s="143"/>
    </row>
  </sheetData>
  <sheetProtection password="C8FD" sheet="1" objects="1" scenarios="1"/>
  <printOptions horizontalCentered="1"/>
  <pageMargins left="0.75" right="0.75" top="1.141732283464567" bottom="1" header="0" footer="0"/>
  <pageSetup horizontalDpi="240" verticalDpi="24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P42"/>
  <sheetViews>
    <sheetView zoomScale="75" zoomScaleNormal="75" zoomScalePageLayoutView="0" workbookViewId="0" topLeftCell="A1">
      <selection activeCell="N15" sqref="N15"/>
    </sheetView>
  </sheetViews>
  <sheetFormatPr defaultColWidth="11.421875" defaultRowHeight="12.75"/>
  <cols>
    <col min="1" max="1" width="3.7109375" style="105" customWidth="1"/>
    <col min="2" max="2" width="13.7109375" style="105" customWidth="1"/>
    <col min="3" max="3" width="14.28125" style="105" customWidth="1"/>
    <col min="4" max="15" width="9.7109375" style="105" customWidth="1"/>
    <col min="16" max="16384" width="11.421875" style="105" customWidth="1"/>
  </cols>
  <sheetData>
    <row r="1" spans="1:15" s="103" customFormat="1" ht="15.75" customHeight="1">
      <c r="A1" s="286"/>
      <c r="B1" s="144"/>
      <c r="C1" s="286"/>
      <c r="D1" s="481" t="s">
        <v>78</v>
      </c>
      <c r="E1" s="482" t="s">
        <v>78</v>
      </c>
      <c r="F1" s="484" t="s">
        <v>78</v>
      </c>
      <c r="G1" s="481" t="s">
        <v>78</v>
      </c>
      <c r="H1" s="482" t="s">
        <v>78</v>
      </c>
      <c r="I1" s="483" t="s">
        <v>78</v>
      </c>
      <c r="J1" s="481" t="s">
        <v>78</v>
      </c>
      <c r="K1" s="482" t="s">
        <v>78</v>
      </c>
      <c r="L1" s="484" t="s">
        <v>78</v>
      </c>
      <c r="M1" s="481" t="s">
        <v>78</v>
      </c>
      <c r="N1" s="482" t="s">
        <v>78</v>
      </c>
      <c r="O1" s="484" t="s">
        <v>78</v>
      </c>
    </row>
    <row r="2" spans="1:15" s="103" customFormat="1" ht="15.75" customHeight="1" thickBot="1">
      <c r="A2" s="286"/>
      <c r="B2" s="144"/>
      <c r="C2" s="286"/>
      <c r="D2" s="485" t="s">
        <v>83</v>
      </c>
      <c r="E2" s="486" t="s">
        <v>84</v>
      </c>
      <c r="F2" s="488" t="s">
        <v>85</v>
      </c>
      <c r="G2" s="485" t="s">
        <v>83</v>
      </c>
      <c r="H2" s="486" t="s">
        <v>84</v>
      </c>
      <c r="I2" s="487" t="s">
        <v>85</v>
      </c>
      <c r="J2" s="485" t="s">
        <v>83</v>
      </c>
      <c r="K2" s="486" t="s">
        <v>84</v>
      </c>
      <c r="L2" s="488" t="s">
        <v>85</v>
      </c>
      <c r="M2" s="485" t="s">
        <v>83</v>
      </c>
      <c r="N2" s="486" t="s">
        <v>84</v>
      </c>
      <c r="O2" s="488" t="s">
        <v>85</v>
      </c>
    </row>
    <row r="3" spans="1:15" s="103" customFormat="1" ht="15.75" customHeight="1" thickBot="1">
      <c r="A3" s="286"/>
      <c r="B3" s="144"/>
      <c r="C3" s="286"/>
      <c r="D3" s="485" t="s">
        <v>23</v>
      </c>
      <c r="E3" s="489" t="s">
        <v>88</v>
      </c>
      <c r="F3" s="491" t="s">
        <v>23</v>
      </c>
      <c r="G3" s="485" t="s">
        <v>23</v>
      </c>
      <c r="H3" s="489" t="s">
        <v>88</v>
      </c>
      <c r="I3" s="490" t="s">
        <v>23</v>
      </c>
      <c r="J3" s="485" t="s">
        <v>23</v>
      </c>
      <c r="K3" s="489" t="s">
        <v>88</v>
      </c>
      <c r="L3" s="491" t="s">
        <v>23</v>
      </c>
      <c r="M3" s="485" t="s">
        <v>23</v>
      </c>
      <c r="N3" s="489" t="s">
        <v>88</v>
      </c>
      <c r="O3" s="491" t="s">
        <v>23</v>
      </c>
    </row>
    <row r="4" spans="1:15" s="103" customFormat="1" ht="15.75" customHeight="1" thickBot="1">
      <c r="A4" s="432" t="s">
        <v>90</v>
      </c>
      <c r="B4" s="433"/>
      <c r="C4" s="714"/>
      <c r="D4" s="492"/>
      <c r="E4" s="493"/>
      <c r="F4" s="502"/>
      <c r="G4" s="494"/>
      <c r="H4" s="495"/>
      <c r="I4" s="496"/>
      <c r="J4" s="494"/>
      <c r="K4" s="495"/>
      <c r="L4" s="503"/>
      <c r="M4" s="494"/>
      <c r="N4" s="495"/>
      <c r="O4" s="503"/>
    </row>
    <row r="5" spans="1:16" s="103" customFormat="1" ht="15.75" customHeight="1">
      <c r="A5" s="452" t="s">
        <v>165</v>
      </c>
      <c r="B5" s="459"/>
      <c r="C5" s="498"/>
      <c r="D5" s="528"/>
      <c r="E5" s="529"/>
      <c r="F5" s="530"/>
      <c r="G5" s="528"/>
      <c r="H5" s="529"/>
      <c r="I5" s="531"/>
      <c r="J5" s="528"/>
      <c r="K5" s="529"/>
      <c r="L5" s="530"/>
      <c r="M5" s="528"/>
      <c r="N5" s="529"/>
      <c r="O5" s="530"/>
      <c r="P5" s="236"/>
    </row>
    <row r="6" spans="1:16" s="103" customFormat="1" ht="15.75" customHeight="1" thickBot="1">
      <c r="A6" s="464" t="s">
        <v>166</v>
      </c>
      <c r="B6" s="465"/>
      <c r="C6" s="497"/>
      <c r="D6" s="532"/>
      <c r="E6" s="533"/>
      <c r="F6" s="530"/>
      <c r="G6" s="532"/>
      <c r="H6" s="533"/>
      <c r="I6" s="531"/>
      <c r="J6" s="532"/>
      <c r="K6" s="533"/>
      <c r="L6" s="530"/>
      <c r="M6" s="532"/>
      <c r="N6" s="533"/>
      <c r="O6" s="530"/>
      <c r="P6" s="236"/>
    </row>
    <row r="7" spans="1:15" s="103" customFormat="1" ht="15.75" customHeight="1">
      <c r="A7" s="104"/>
      <c r="B7" s="286"/>
      <c r="C7" s="92"/>
      <c r="D7" s="534">
        <v>0</v>
      </c>
      <c r="E7" s="535"/>
      <c r="F7" s="536"/>
      <c r="G7" s="537">
        <v>0</v>
      </c>
      <c r="H7" s="538"/>
      <c r="I7" s="539"/>
      <c r="J7" s="534">
        <v>0</v>
      </c>
      <c r="K7" s="538"/>
      <c r="L7" s="540"/>
      <c r="M7" s="537">
        <v>0</v>
      </c>
      <c r="N7" s="541"/>
      <c r="O7" s="536"/>
    </row>
    <row r="8" spans="1:15" s="103" customFormat="1" ht="15.75" customHeight="1">
      <c r="A8" s="104"/>
      <c r="B8" s="286"/>
      <c r="C8" s="92"/>
      <c r="D8" s="534">
        <v>0.003</v>
      </c>
      <c r="E8" s="535"/>
      <c r="F8" s="542"/>
      <c r="G8" s="537">
        <v>0.003</v>
      </c>
      <c r="H8" s="538"/>
      <c r="I8" s="543"/>
      <c r="J8" s="534">
        <v>0.003</v>
      </c>
      <c r="K8" s="538"/>
      <c r="L8" s="544"/>
      <c r="M8" s="537">
        <v>0.003</v>
      </c>
      <c r="N8" s="541"/>
      <c r="O8" s="542"/>
    </row>
    <row r="9" spans="1:15" s="103" customFormat="1" ht="15.75" customHeight="1">
      <c r="A9" s="104"/>
      <c r="B9" s="286"/>
      <c r="C9" s="92"/>
      <c r="D9" s="534">
        <v>0.006</v>
      </c>
      <c r="E9" s="535"/>
      <c r="F9" s="542"/>
      <c r="G9" s="537">
        <v>0.006</v>
      </c>
      <c r="H9" s="538"/>
      <c r="I9" s="543"/>
      <c r="J9" s="534">
        <v>0.006</v>
      </c>
      <c r="K9" s="538"/>
      <c r="L9" s="544"/>
      <c r="M9" s="537">
        <v>0.006</v>
      </c>
      <c r="N9" s="541"/>
      <c r="O9" s="542"/>
    </row>
    <row r="10" spans="1:15" s="103" customFormat="1" ht="15.75" customHeight="1">
      <c r="A10" s="104"/>
      <c r="B10" s="286"/>
      <c r="C10" s="92"/>
      <c r="D10" s="534">
        <v>0.012</v>
      </c>
      <c r="E10" s="535"/>
      <c r="F10" s="542"/>
      <c r="G10" s="537">
        <v>0.012</v>
      </c>
      <c r="H10" s="538"/>
      <c r="I10" s="543"/>
      <c r="J10" s="534">
        <v>0.012</v>
      </c>
      <c r="K10" s="538"/>
      <c r="L10" s="544"/>
      <c r="M10" s="537">
        <v>0.012</v>
      </c>
      <c r="N10" s="541"/>
      <c r="O10" s="542"/>
    </row>
    <row r="11" spans="1:15" s="103" customFormat="1" ht="15.75" customHeight="1">
      <c r="A11" s="104"/>
      <c r="B11" s="286"/>
      <c r="C11" s="92"/>
      <c r="D11" s="534">
        <v>0.018</v>
      </c>
      <c r="E11" s="535"/>
      <c r="F11" s="542"/>
      <c r="G11" s="537">
        <v>0.018</v>
      </c>
      <c r="H11" s="538"/>
      <c r="I11" s="543"/>
      <c r="J11" s="534">
        <v>0.018</v>
      </c>
      <c r="K11" s="538"/>
      <c r="L11" s="544"/>
      <c r="M11" s="537">
        <v>0.018</v>
      </c>
      <c r="N11" s="541"/>
      <c r="O11" s="542"/>
    </row>
    <row r="12" spans="1:15" s="103" customFormat="1" ht="15.75" customHeight="1">
      <c r="A12" s="104"/>
      <c r="B12" s="286"/>
      <c r="C12" s="92"/>
      <c r="D12" s="534">
        <v>0.024</v>
      </c>
      <c r="E12" s="535"/>
      <c r="F12" s="542"/>
      <c r="G12" s="537">
        <v>0.024</v>
      </c>
      <c r="H12" s="538"/>
      <c r="I12" s="543"/>
      <c r="J12" s="534">
        <v>0.024</v>
      </c>
      <c r="K12" s="538"/>
      <c r="L12" s="544"/>
      <c r="M12" s="537">
        <v>0.024</v>
      </c>
      <c r="N12" s="541"/>
      <c r="O12" s="542"/>
    </row>
    <row r="13" spans="1:15" s="103" customFormat="1" ht="15.75" customHeight="1">
      <c r="A13" s="104"/>
      <c r="B13" s="286"/>
      <c r="C13" s="92"/>
      <c r="D13" s="534">
        <v>0.03</v>
      </c>
      <c r="E13" s="545"/>
      <c r="F13" s="542"/>
      <c r="G13" s="537">
        <v>0.03</v>
      </c>
      <c r="H13" s="546"/>
      <c r="I13" s="543"/>
      <c r="J13" s="534">
        <v>0.03</v>
      </c>
      <c r="K13" s="546"/>
      <c r="L13" s="544"/>
      <c r="M13" s="537">
        <v>0.03</v>
      </c>
      <c r="N13" s="547"/>
      <c r="O13" s="542"/>
    </row>
    <row r="14" spans="1:15" s="103" customFormat="1" ht="15.75" customHeight="1">
      <c r="A14" s="104"/>
      <c r="B14" s="286"/>
      <c r="C14" s="92"/>
      <c r="D14" s="534">
        <v>0.045</v>
      </c>
      <c r="E14" s="545"/>
      <c r="F14" s="542"/>
      <c r="G14" s="537">
        <v>0.045</v>
      </c>
      <c r="H14" s="546"/>
      <c r="I14" s="543"/>
      <c r="J14" s="534">
        <v>0.045</v>
      </c>
      <c r="K14" s="546"/>
      <c r="L14" s="544"/>
      <c r="M14" s="537">
        <v>0.045</v>
      </c>
      <c r="N14" s="547"/>
      <c r="O14" s="542"/>
    </row>
    <row r="15" spans="1:15" s="103" customFormat="1" ht="15.75" customHeight="1">
      <c r="A15" s="104"/>
      <c r="B15" s="286"/>
      <c r="C15" s="92"/>
      <c r="D15" s="534">
        <v>0.06</v>
      </c>
      <c r="E15" s="545"/>
      <c r="F15" s="542"/>
      <c r="G15" s="537">
        <v>0.06</v>
      </c>
      <c r="H15" s="546"/>
      <c r="I15" s="543"/>
      <c r="J15" s="534">
        <v>0.06</v>
      </c>
      <c r="K15" s="546"/>
      <c r="L15" s="544"/>
      <c r="M15" s="537">
        <v>0.06</v>
      </c>
      <c r="N15" s="547"/>
      <c r="O15" s="542"/>
    </row>
    <row r="16" spans="1:15" s="103" customFormat="1" ht="15.75" customHeight="1">
      <c r="A16" s="104"/>
      <c r="B16" s="286"/>
      <c r="C16" s="92"/>
      <c r="D16" s="534">
        <v>0.075</v>
      </c>
      <c r="E16" s="545"/>
      <c r="F16" s="542"/>
      <c r="G16" s="537">
        <v>0.075</v>
      </c>
      <c r="H16" s="546"/>
      <c r="I16" s="543"/>
      <c r="J16" s="534">
        <v>0.075</v>
      </c>
      <c r="K16" s="546"/>
      <c r="L16" s="544"/>
      <c r="M16" s="537">
        <v>0.075</v>
      </c>
      <c r="N16" s="547"/>
      <c r="O16" s="542"/>
    </row>
    <row r="17" spans="1:15" s="103" customFormat="1" ht="15.75" customHeight="1">
      <c r="A17" s="104"/>
      <c r="B17" s="286"/>
      <c r="C17" s="92"/>
      <c r="D17" s="534">
        <v>0.09</v>
      </c>
      <c r="E17" s="545"/>
      <c r="F17" s="542"/>
      <c r="G17" s="537">
        <v>0.09</v>
      </c>
      <c r="H17" s="546"/>
      <c r="I17" s="543"/>
      <c r="J17" s="534">
        <v>0.09</v>
      </c>
      <c r="K17" s="546"/>
      <c r="L17" s="544"/>
      <c r="M17" s="537">
        <v>0.09</v>
      </c>
      <c r="N17" s="547"/>
      <c r="O17" s="542"/>
    </row>
    <row r="18" spans="1:15" s="103" customFormat="1" ht="15.75" customHeight="1">
      <c r="A18" s="104"/>
      <c r="B18" s="286"/>
      <c r="C18" s="92"/>
      <c r="D18" s="534">
        <v>0.105</v>
      </c>
      <c r="E18" s="545"/>
      <c r="F18" s="542"/>
      <c r="G18" s="537">
        <v>0.105</v>
      </c>
      <c r="H18" s="546"/>
      <c r="I18" s="543"/>
      <c r="J18" s="534">
        <v>0.105</v>
      </c>
      <c r="K18" s="546"/>
      <c r="L18" s="544"/>
      <c r="M18" s="537">
        <v>0.105</v>
      </c>
      <c r="N18" s="547"/>
      <c r="O18" s="542"/>
    </row>
    <row r="19" spans="1:15" s="103" customFormat="1" ht="15.75" customHeight="1">
      <c r="A19" s="104"/>
      <c r="B19" s="286"/>
      <c r="C19" s="92"/>
      <c r="D19" s="534">
        <v>0.12</v>
      </c>
      <c r="E19" s="545"/>
      <c r="F19" s="542"/>
      <c r="G19" s="537">
        <v>0.12</v>
      </c>
      <c r="H19" s="546"/>
      <c r="I19" s="543"/>
      <c r="J19" s="534">
        <v>0.12</v>
      </c>
      <c r="K19" s="546"/>
      <c r="L19" s="544"/>
      <c r="M19" s="537">
        <v>0.12</v>
      </c>
      <c r="N19" s="547"/>
      <c r="O19" s="542"/>
    </row>
    <row r="20" spans="1:15" s="103" customFormat="1" ht="15.75" customHeight="1">
      <c r="A20" s="104"/>
      <c r="B20" s="286"/>
      <c r="C20" s="92"/>
      <c r="D20" s="534">
        <v>0.15</v>
      </c>
      <c r="E20" s="545"/>
      <c r="F20" s="542"/>
      <c r="G20" s="537">
        <v>0.15</v>
      </c>
      <c r="H20" s="546"/>
      <c r="I20" s="543"/>
      <c r="J20" s="534">
        <v>0.15</v>
      </c>
      <c r="K20" s="546"/>
      <c r="L20" s="544"/>
      <c r="M20" s="537">
        <v>0.15</v>
      </c>
      <c r="N20" s="547"/>
      <c r="O20" s="542"/>
    </row>
    <row r="21" spans="1:15" s="103" customFormat="1" ht="15.75" customHeight="1">
      <c r="A21" s="104"/>
      <c r="B21" s="286"/>
      <c r="C21" s="92"/>
      <c r="D21" s="534">
        <v>0.18</v>
      </c>
      <c r="E21" s="545"/>
      <c r="F21" s="542"/>
      <c r="G21" s="537">
        <v>0.18</v>
      </c>
      <c r="H21" s="546"/>
      <c r="I21" s="543"/>
      <c r="J21" s="534">
        <v>0.18</v>
      </c>
      <c r="K21" s="546"/>
      <c r="L21" s="544"/>
      <c r="M21" s="537">
        <v>0.18</v>
      </c>
      <c r="N21" s="547"/>
      <c r="O21" s="542"/>
    </row>
    <row r="22" spans="1:15" s="103" customFormat="1" ht="15.75" customHeight="1">
      <c r="A22" s="104"/>
      <c r="B22" s="286"/>
      <c r="C22" s="92"/>
      <c r="D22" s="534">
        <v>0.21</v>
      </c>
      <c r="E22" s="545"/>
      <c r="F22" s="542"/>
      <c r="G22" s="537">
        <v>0.21</v>
      </c>
      <c r="H22" s="546"/>
      <c r="I22" s="543"/>
      <c r="J22" s="534">
        <v>0.21</v>
      </c>
      <c r="K22" s="546"/>
      <c r="L22" s="544"/>
      <c r="M22" s="537">
        <v>0.21</v>
      </c>
      <c r="N22" s="547"/>
      <c r="O22" s="542"/>
    </row>
    <row r="23" spans="1:15" s="103" customFormat="1" ht="15.75" customHeight="1">
      <c r="A23" s="104"/>
      <c r="B23" s="286"/>
      <c r="C23" s="92"/>
      <c r="D23" s="534">
        <v>0.24</v>
      </c>
      <c r="E23" s="545"/>
      <c r="F23" s="542"/>
      <c r="G23" s="537">
        <v>0.24</v>
      </c>
      <c r="H23" s="546"/>
      <c r="I23" s="543"/>
      <c r="J23" s="534">
        <v>0.24</v>
      </c>
      <c r="K23" s="546"/>
      <c r="L23" s="544"/>
      <c r="M23" s="537">
        <v>0.24</v>
      </c>
      <c r="N23" s="547"/>
      <c r="O23" s="542"/>
    </row>
    <row r="24" spans="1:15" s="103" customFormat="1" ht="15.75" customHeight="1">
      <c r="A24" s="104"/>
      <c r="B24" s="286"/>
      <c r="C24" s="92"/>
      <c r="D24" s="534">
        <v>0.27</v>
      </c>
      <c r="E24" s="545"/>
      <c r="F24" s="542"/>
      <c r="G24" s="537">
        <v>0.27</v>
      </c>
      <c r="H24" s="548"/>
      <c r="I24" s="543"/>
      <c r="J24" s="534">
        <v>0.27</v>
      </c>
      <c r="K24" s="546"/>
      <c r="L24" s="544"/>
      <c r="M24" s="537">
        <v>0.27</v>
      </c>
      <c r="N24" s="547"/>
      <c r="O24" s="542"/>
    </row>
    <row r="25" spans="1:15" s="103" customFormat="1" ht="15.75" customHeight="1">
      <c r="A25" s="104"/>
      <c r="B25" s="286"/>
      <c r="C25" s="92"/>
      <c r="D25" s="534">
        <v>0.3</v>
      </c>
      <c r="E25" s="545"/>
      <c r="F25" s="542"/>
      <c r="G25" s="537">
        <v>0.3</v>
      </c>
      <c r="H25" s="546"/>
      <c r="I25" s="543"/>
      <c r="J25" s="534">
        <v>0.3</v>
      </c>
      <c r="K25" s="546"/>
      <c r="L25" s="544"/>
      <c r="M25" s="537">
        <v>0.3</v>
      </c>
      <c r="N25" s="547"/>
      <c r="O25" s="542"/>
    </row>
    <row r="26" spans="1:15" s="103" customFormat="1" ht="15.75" customHeight="1">
      <c r="A26" s="104"/>
      <c r="B26" s="286"/>
      <c r="C26" s="92"/>
      <c r="D26" s="534">
        <v>0.36</v>
      </c>
      <c r="E26" s="545"/>
      <c r="F26" s="542"/>
      <c r="G26" s="537">
        <v>0.36</v>
      </c>
      <c r="H26" s="546"/>
      <c r="I26" s="543"/>
      <c r="J26" s="534">
        <v>0.36</v>
      </c>
      <c r="K26" s="546"/>
      <c r="L26" s="544"/>
      <c r="M26" s="537">
        <v>0.36</v>
      </c>
      <c r="N26" s="547"/>
      <c r="O26" s="542"/>
    </row>
    <row r="27" spans="1:15" s="103" customFormat="1" ht="15.75" customHeight="1">
      <c r="A27" s="104"/>
      <c r="B27" s="286"/>
      <c r="C27" s="92"/>
      <c r="D27" s="534">
        <v>0.42</v>
      </c>
      <c r="E27" s="545"/>
      <c r="F27" s="542"/>
      <c r="G27" s="537">
        <v>0.42</v>
      </c>
      <c r="H27" s="546"/>
      <c r="I27" s="543"/>
      <c r="J27" s="534">
        <v>0.42</v>
      </c>
      <c r="K27" s="546"/>
      <c r="L27" s="544"/>
      <c r="M27" s="537">
        <v>0.42</v>
      </c>
      <c r="N27" s="547"/>
      <c r="O27" s="542"/>
    </row>
    <row r="28" spans="1:15" s="103" customFormat="1" ht="15.75" customHeight="1">
      <c r="A28" s="104"/>
      <c r="B28" s="286"/>
      <c r="C28" s="92"/>
      <c r="D28" s="534">
        <v>0.48</v>
      </c>
      <c r="E28" s="545"/>
      <c r="F28" s="542"/>
      <c r="G28" s="537">
        <v>0.48</v>
      </c>
      <c r="H28" s="546"/>
      <c r="I28" s="543"/>
      <c r="J28" s="534">
        <v>0.48</v>
      </c>
      <c r="K28" s="546"/>
      <c r="L28" s="544"/>
      <c r="M28" s="537">
        <v>0.48</v>
      </c>
      <c r="N28" s="547"/>
      <c r="O28" s="542"/>
    </row>
    <row r="29" spans="1:15" s="103" customFormat="1" ht="15.75" customHeight="1">
      <c r="A29" s="104"/>
      <c r="B29" s="286"/>
      <c r="C29" s="92"/>
      <c r="D29" s="534">
        <v>0.54</v>
      </c>
      <c r="E29" s="545"/>
      <c r="F29" s="542"/>
      <c r="G29" s="537">
        <v>0.54</v>
      </c>
      <c r="H29" s="546"/>
      <c r="I29" s="543"/>
      <c r="J29" s="534">
        <v>0.54</v>
      </c>
      <c r="K29" s="546"/>
      <c r="L29" s="544"/>
      <c r="M29" s="537">
        <v>0.54</v>
      </c>
      <c r="N29" s="547"/>
      <c r="O29" s="542"/>
    </row>
    <row r="30" spans="1:15" s="103" customFormat="1" ht="15.75" customHeight="1">
      <c r="A30" s="104"/>
      <c r="B30" s="286"/>
      <c r="C30" s="92"/>
      <c r="D30" s="534">
        <v>0.6</v>
      </c>
      <c r="E30" s="545"/>
      <c r="F30" s="542"/>
      <c r="G30" s="537">
        <v>0.6</v>
      </c>
      <c r="H30" s="546"/>
      <c r="I30" s="543"/>
      <c r="J30" s="534">
        <v>0.6</v>
      </c>
      <c r="K30" s="546"/>
      <c r="L30" s="544"/>
      <c r="M30" s="537">
        <v>0.6</v>
      </c>
      <c r="N30" s="547"/>
      <c r="O30" s="542"/>
    </row>
    <row r="31" spans="1:15" s="103" customFormat="1" ht="15.75" customHeight="1">
      <c r="A31" s="104"/>
      <c r="B31" s="286"/>
      <c r="C31" s="92"/>
      <c r="D31" s="534">
        <v>0.66</v>
      </c>
      <c r="E31" s="545"/>
      <c r="F31" s="542"/>
      <c r="G31" s="537">
        <v>0.66</v>
      </c>
      <c r="H31" s="546"/>
      <c r="I31" s="543"/>
      <c r="J31" s="534">
        <v>0.66</v>
      </c>
      <c r="K31" s="546"/>
      <c r="L31" s="544"/>
      <c r="M31" s="537">
        <v>0.66</v>
      </c>
      <c r="N31" s="547"/>
      <c r="O31" s="542"/>
    </row>
    <row r="32" spans="1:15" s="103" customFormat="1" ht="15.75" customHeight="1">
      <c r="A32" s="104"/>
      <c r="B32" s="286"/>
      <c r="C32" s="92"/>
      <c r="D32" s="534">
        <v>0.72</v>
      </c>
      <c r="E32" s="545"/>
      <c r="F32" s="542"/>
      <c r="G32" s="537">
        <v>0.72</v>
      </c>
      <c r="H32" s="546"/>
      <c r="I32" s="543"/>
      <c r="J32" s="534">
        <v>0.72</v>
      </c>
      <c r="K32" s="546"/>
      <c r="L32" s="544"/>
      <c r="M32" s="537">
        <v>0.72</v>
      </c>
      <c r="N32" s="547"/>
      <c r="O32" s="542"/>
    </row>
    <row r="33" spans="1:15" s="103" customFormat="1" ht="15.75" customHeight="1">
      <c r="A33" s="104"/>
      <c r="B33" s="286"/>
      <c r="C33" s="92"/>
      <c r="D33" s="534">
        <v>0.78</v>
      </c>
      <c r="E33" s="545"/>
      <c r="F33" s="542"/>
      <c r="G33" s="537">
        <v>0.78</v>
      </c>
      <c r="H33" s="546"/>
      <c r="I33" s="543"/>
      <c r="J33" s="534">
        <v>0.78</v>
      </c>
      <c r="K33" s="546"/>
      <c r="L33" s="544"/>
      <c r="M33" s="537">
        <v>0.78</v>
      </c>
      <c r="N33" s="547"/>
      <c r="O33" s="542"/>
    </row>
    <row r="34" spans="1:15" s="103" customFormat="1" ht="15.75" customHeight="1">
      <c r="A34" s="104"/>
      <c r="B34" s="286"/>
      <c r="C34" s="92"/>
      <c r="D34" s="534">
        <v>0.84</v>
      </c>
      <c r="E34" s="545"/>
      <c r="F34" s="542"/>
      <c r="G34" s="537">
        <v>0.84</v>
      </c>
      <c r="H34" s="546"/>
      <c r="I34" s="543"/>
      <c r="J34" s="534">
        <v>0.84</v>
      </c>
      <c r="K34" s="546"/>
      <c r="L34" s="544"/>
      <c r="M34" s="537">
        <v>0.84</v>
      </c>
      <c r="N34" s="547"/>
      <c r="O34" s="542"/>
    </row>
    <row r="35" spans="1:15" s="103" customFormat="1" ht="15.75" customHeight="1">
      <c r="A35" s="104"/>
      <c r="B35" s="286"/>
      <c r="C35" s="92"/>
      <c r="D35" s="534">
        <v>0.9</v>
      </c>
      <c r="E35" s="545"/>
      <c r="F35" s="542"/>
      <c r="G35" s="537">
        <v>0.9</v>
      </c>
      <c r="H35" s="546"/>
      <c r="I35" s="543"/>
      <c r="J35" s="534">
        <v>0.9</v>
      </c>
      <c r="K35" s="546"/>
      <c r="L35" s="544"/>
      <c r="M35" s="537">
        <v>0.9</v>
      </c>
      <c r="N35" s="547"/>
      <c r="O35" s="542"/>
    </row>
    <row r="36" spans="1:15" s="103" customFormat="1" ht="15.75" customHeight="1">
      <c r="A36" s="104"/>
      <c r="B36" s="286"/>
      <c r="C36" s="92"/>
      <c r="D36" s="534">
        <v>0.96</v>
      </c>
      <c r="E36" s="545"/>
      <c r="F36" s="542"/>
      <c r="G36" s="537">
        <v>0.96</v>
      </c>
      <c r="H36" s="546"/>
      <c r="I36" s="543"/>
      <c r="J36" s="534">
        <v>0.96</v>
      </c>
      <c r="K36" s="546"/>
      <c r="L36" s="544"/>
      <c r="M36" s="537">
        <v>0.96</v>
      </c>
      <c r="N36" s="547"/>
      <c r="O36" s="542"/>
    </row>
    <row r="37" spans="1:15" s="103" customFormat="1" ht="15.75" customHeight="1">
      <c r="A37" s="104"/>
      <c r="B37" s="286"/>
      <c r="C37" s="92"/>
      <c r="D37" s="534">
        <v>1.02</v>
      </c>
      <c r="E37" s="545"/>
      <c r="F37" s="542"/>
      <c r="G37" s="537">
        <v>1.02</v>
      </c>
      <c r="H37" s="546"/>
      <c r="I37" s="543"/>
      <c r="J37" s="534">
        <v>1.02</v>
      </c>
      <c r="K37" s="546"/>
      <c r="L37" s="544"/>
      <c r="M37" s="537">
        <v>1.02</v>
      </c>
      <c r="N37" s="547"/>
      <c r="O37" s="542"/>
    </row>
    <row r="38" spans="1:15" s="103" customFormat="1" ht="15.75" customHeight="1">
      <c r="A38" s="104"/>
      <c r="B38" s="286"/>
      <c r="C38" s="92"/>
      <c r="D38" s="534">
        <v>1.08</v>
      </c>
      <c r="E38" s="545"/>
      <c r="F38" s="542"/>
      <c r="G38" s="537">
        <v>1.08</v>
      </c>
      <c r="H38" s="546"/>
      <c r="I38" s="543"/>
      <c r="J38" s="534">
        <v>1.08</v>
      </c>
      <c r="K38" s="546"/>
      <c r="L38" s="544"/>
      <c r="M38" s="537">
        <v>1.08</v>
      </c>
      <c r="N38" s="547"/>
      <c r="O38" s="542"/>
    </row>
    <row r="39" spans="1:15" s="103" customFormat="1" ht="15.75" customHeight="1">
      <c r="A39" s="104"/>
      <c r="B39" s="286"/>
      <c r="C39" s="92"/>
      <c r="D39" s="534">
        <v>1.14</v>
      </c>
      <c r="E39" s="545"/>
      <c r="F39" s="542"/>
      <c r="G39" s="537">
        <v>1.14</v>
      </c>
      <c r="H39" s="546"/>
      <c r="I39" s="543"/>
      <c r="J39" s="534">
        <v>1.14</v>
      </c>
      <c r="K39" s="546"/>
      <c r="L39" s="544"/>
      <c r="M39" s="537">
        <v>1.14</v>
      </c>
      <c r="N39" s="547"/>
      <c r="O39" s="542"/>
    </row>
    <row r="40" spans="1:15" s="103" customFormat="1" ht="15.75" customHeight="1" thickBot="1">
      <c r="A40" s="104"/>
      <c r="B40" s="286"/>
      <c r="C40" s="92"/>
      <c r="D40" s="549">
        <v>1.2</v>
      </c>
      <c r="E40" s="550"/>
      <c r="F40" s="551"/>
      <c r="G40" s="552">
        <v>1.2</v>
      </c>
      <c r="H40" s="553"/>
      <c r="I40" s="554"/>
      <c r="J40" s="549">
        <v>1.2</v>
      </c>
      <c r="K40" s="553"/>
      <c r="L40" s="555"/>
      <c r="M40" s="552">
        <v>1.2</v>
      </c>
      <c r="N40" s="556"/>
      <c r="O40" s="551"/>
    </row>
    <row r="41" spans="7:14" s="103" customFormat="1" ht="12.75" customHeight="1">
      <c r="G41" s="391"/>
      <c r="H41" s="524"/>
      <c r="I41" s="391"/>
      <c r="J41" s="391"/>
      <c r="K41" s="524"/>
      <c r="L41" s="391"/>
      <c r="M41" s="391"/>
      <c r="N41" s="104"/>
    </row>
    <row r="42" spans="7:13" ht="12.75">
      <c r="G42" s="391"/>
      <c r="H42" s="391"/>
      <c r="I42" s="391"/>
      <c r="J42" s="391"/>
      <c r="K42" s="391"/>
      <c r="L42" s="391"/>
      <c r="M42" s="391"/>
    </row>
  </sheetData>
  <sheetProtection password="C8FD" sheet="1" objects="1" scenarios="1"/>
  <printOptions horizontalCentered="1"/>
  <pageMargins left="0.75" right="0.75" top="0.5905511811023623" bottom="1" header="0" footer="0"/>
  <pageSetup horizontalDpi="240" verticalDpi="24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CG985"/>
  <sheetViews>
    <sheetView zoomScale="75" zoomScaleNormal="75" zoomScalePageLayoutView="0" workbookViewId="0" topLeftCell="B14">
      <selection activeCell="L27" sqref="L27"/>
    </sheetView>
  </sheetViews>
  <sheetFormatPr defaultColWidth="11.421875" defaultRowHeight="12.75"/>
  <cols>
    <col min="1" max="1" width="3.7109375" style="1" customWidth="1"/>
    <col min="2" max="3" width="15.7109375" style="1" customWidth="1"/>
    <col min="4" max="4" width="6.7109375" style="1" customWidth="1"/>
    <col min="5" max="40" width="12.7109375" style="1" customWidth="1"/>
    <col min="41" max="85" width="11.421875" style="1" customWidth="1"/>
    <col min="86" max="16384" width="11.421875" style="105" customWidth="1"/>
  </cols>
  <sheetData>
    <row r="1" spans="1:40" s="176" customFormat="1" ht="15.75" customHeight="1" thickBot="1">
      <c r="A1" s="175" t="s">
        <v>16</v>
      </c>
      <c r="B1" s="105"/>
      <c r="D1" s="177" t="s">
        <v>17</v>
      </c>
      <c r="E1" s="177"/>
      <c r="AL1" s="178"/>
      <c r="AM1" s="711" t="s">
        <v>2</v>
      </c>
      <c r="AN1" s="712"/>
    </row>
    <row r="2" spans="3:40" s="93" customFormat="1" ht="12.75" customHeight="1" thickBot="1">
      <c r="C2" s="170"/>
      <c r="D2" s="171"/>
      <c r="E2" s="17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3"/>
      <c r="AM2" s="709" t="str">
        <f>Datos!C3</f>
        <v>C2-M1</v>
      </c>
      <c r="AN2" s="235"/>
    </row>
    <row r="3" spans="1:32" s="93" customFormat="1" ht="12.75" customHeight="1" thickBot="1">
      <c r="A3" s="2"/>
      <c r="C3" s="170"/>
      <c r="D3" s="171"/>
      <c r="E3" s="171"/>
      <c r="F3" s="172"/>
      <c r="G3" s="172"/>
      <c r="H3" s="172"/>
      <c r="I3" s="172"/>
      <c r="J3" s="172"/>
      <c r="K3" s="173"/>
      <c r="L3" s="174"/>
      <c r="M3" s="162"/>
      <c r="N3" s="162"/>
      <c r="W3" s="162"/>
      <c r="AF3" s="162"/>
    </row>
    <row r="4" spans="1:40" s="90" customFormat="1" ht="12.75" customHeight="1" thickBot="1">
      <c r="A4" s="4" t="s">
        <v>18</v>
      </c>
      <c r="B4" s="285"/>
      <c r="C4" s="5"/>
      <c r="D4" s="10"/>
      <c r="E4" s="179"/>
      <c r="F4" s="180"/>
      <c r="G4" s="180"/>
      <c r="H4" s="180"/>
      <c r="I4" s="180"/>
      <c r="J4" s="180"/>
      <c r="K4" s="180"/>
      <c r="L4" s="180"/>
      <c r="M4" s="184">
        <v>130</v>
      </c>
      <c r="N4" s="163"/>
      <c r="O4" s="148"/>
      <c r="P4" s="148"/>
      <c r="Q4" s="148"/>
      <c r="R4" s="148"/>
      <c r="S4" s="148"/>
      <c r="T4" s="148"/>
      <c r="U4" s="148"/>
      <c r="V4" s="148"/>
      <c r="W4" s="163"/>
      <c r="X4" s="148"/>
      <c r="Y4" s="148"/>
      <c r="Z4" s="148"/>
      <c r="AA4" s="148"/>
      <c r="AB4" s="148"/>
      <c r="AC4" s="148"/>
      <c r="AD4" s="148"/>
      <c r="AE4" s="148"/>
      <c r="AF4" s="163"/>
      <c r="AG4" s="148"/>
      <c r="AH4" s="148"/>
      <c r="AI4" s="148"/>
      <c r="AJ4" s="148"/>
      <c r="AK4" s="148"/>
      <c r="AL4" s="148"/>
      <c r="AM4" s="148"/>
      <c r="AN4" s="148"/>
    </row>
    <row r="5" spans="2:40" s="104" customFormat="1" ht="12.75" customHeight="1" thickBot="1">
      <c r="B5" s="94"/>
      <c r="C5" s="94"/>
      <c r="D5" s="97"/>
      <c r="E5" s="97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</row>
    <row r="6" spans="1:40" s="90" customFormat="1" ht="12.75" customHeight="1" thickBot="1">
      <c r="A6" s="707" t="s">
        <v>19</v>
      </c>
      <c r="B6" s="285"/>
      <c r="C6" s="7"/>
      <c r="D6" s="12"/>
      <c r="E6" s="189"/>
      <c r="F6" s="191"/>
      <c r="G6" s="179"/>
      <c r="H6" s="179"/>
      <c r="I6" s="708"/>
      <c r="J6" s="191"/>
      <c r="K6" s="188"/>
      <c r="L6" s="188"/>
      <c r="M6" s="184">
        <v>2.5</v>
      </c>
      <c r="N6" s="158"/>
      <c r="O6" s="164"/>
      <c r="P6" s="164"/>
      <c r="Q6" s="164"/>
      <c r="R6" s="164"/>
      <c r="S6" s="164"/>
      <c r="T6" s="164"/>
      <c r="U6" s="148"/>
      <c r="V6" s="148"/>
      <c r="W6" s="158"/>
      <c r="X6" s="148"/>
      <c r="Y6" s="148"/>
      <c r="Z6" s="148"/>
      <c r="AA6" s="148"/>
      <c r="AB6" s="148"/>
      <c r="AC6" s="148"/>
      <c r="AD6" s="148"/>
      <c r="AE6" s="148"/>
      <c r="AF6" s="158"/>
      <c r="AG6" s="148"/>
      <c r="AH6" s="148"/>
      <c r="AI6" s="148"/>
      <c r="AJ6" s="148"/>
      <c r="AK6" s="148"/>
      <c r="AL6" s="148"/>
      <c r="AM6" s="148"/>
      <c r="AN6" s="148"/>
    </row>
    <row r="7" spans="2:40" s="90" customFormat="1" ht="12.75" customHeight="1" thickBot="1">
      <c r="B7" s="156"/>
      <c r="C7" s="157"/>
      <c r="D7" s="157"/>
      <c r="E7" s="157"/>
      <c r="F7" s="97"/>
      <c r="G7" s="168"/>
      <c r="H7" s="168"/>
      <c r="I7" s="169"/>
      <c r="J7" s="169"/>
      <c r="K7" s="164"/>
      <c r="L7" s="164"/>
      <c r="M7" s="165"/>
      <c r="N7" s="165"/>
      <c r="O7" s="161"/>
      <c r="P7" s="164"/>
      <c r="Q7" s="164"/>
      <c r="R7" s="164"/>
      <c r="S7" s="164"/>
      <c r="T7" s="164"/>
      <c r="U7" s="148"/>
      <c r="V7" s="148"/>
      <c r="W7" s="165"/>
      <c r="X7" s="148"/>
      <c r="Y7" s="148"/>
      <c r="Z7" s="148"/>
      <c r="AA7" s="148"/>
      <c r="AB7" s="148"/>
      <c r="AC7" s="148"/>
      <c r="AD7" s="148"/>
      <c r="AE7" s="148"/>
      <c r="AF7" s="165"/>
      <c r="AG7" s="148"/>
      <c r="AH7" s="148"/>
      <c r="AI7" s="148"/>
      <c r="AJ7" s="148"/>
      <c r="AK7" s="148"/>
      <c r="AL7" s="148"/>
      <c r="AM7" s="148"/>
      <c r="AN7" s="148"/>
    </row>
    <row r="8" spans="1:40" s="90" customFormat="1" ht="12.75" customHeight="1" thickBot="1">
      <c r="A8" s="710" t="s">
        <v>0</v>
      </c>
      <c r="B8" s="263"/>
      <c r="C8" s="254"/>
      <c r="D8" s="254"/>
      <c r="E8" s="254"/>
      <c r="F8" s="264"/>
      <c r="G8" s="265"/>
      <c r="H8" s="265"/>
      <c r="I8" s="265"/>
      <c r="J8" s="265"/>
      <c r="K8" s="264"/>
      <c r="L8" s="250"/>
      <c r="M8" s="262"/>
      <c r="N8" s="165"/>
      <c r="O8" s="161"/>
      <c r="P8" s="164"/>
      <c r="Q8" s="164"/>
      <c r="R8" s="164"/>
      <c r="S8" s="164"/>
      <c r="T8" s="164"/>
      <c r="U8" s="148"/>
      <c r="V8" s="148"/>
      <c r="W8" s="165"/>
      <c r="X8" s="148"/>
      <c r="Y8" s="148"/>
      <c r="Z8" s="148"/>
      <c r="AA8" s="148"/>
      <c r="AB8" s="148"/>
      <c r="AC8" s="148"/>
      <c r="AD8" s="148"/>
      <c r="AE8" s="148"/>
      <c r="AF8" s="165"/>
      <c r="AG8" s="148"/>
      <c r="AH8" s="148"/>
      <c r="AI8" s="148"/>
      <c r="AJ8" s="148"/>
      <c r="AK8" s="148"/>
      <c r="AL8" s="148"/>
      <c r="AM8" s="148"/>
      <c r="AN8" s="148"/>
    </row>
    <row r="9" spans="1:40" s="90" customFormat="1" ht="12.75" customHeight="1" thickBot="1">
      <c r="A9" s="4" t="s">
        <v>20</v>
      </c>
      <c r="B9" s="285"/>
      <c r="C9" s="5"/>
      <c r="D9" s="10" t="s">
        <v>21</v>
      </c>
      <c r="E9" s="179"/>
      <c r="F9" s="179"/>
      <c r="G9" s="181"/>
      <c r="H9" s="181"/>
      <c r="I9" s="181"/>
      <c r="J9" s="181"/>
      <c r="K9" s="182"/>
      <c r="L9" s="183"/>
      <c r="M9" s="184">
        <v>0.7</v>
      </c>
      <c r="N9" s="169"/>
      <c r="O9" s="148"/>
      <c r="P9" s="148"/>
      <c r="Q9" s="148"/>
      <c r="R9" s="148"/>
      <c r="S9" s="148"/>
      <c r="T9" s="148"/>
      <c r="U9" s="148"/>
      <c r="V9" s="148"/>
      <c r="W9" s="169"/>
      <c r="X9" s="148"/>
      <c r="Y9" s="148"/>
      <c r="Z9" s="148"/>
      <c r="AA9" s="148"/>
      <c r="AB9" s="148"/>
      <c r="AC9" s="148"/>
      <c r="AD9" s="148"/>
      <c r="AE9" s="148"/>
      <c r="AF9" s="169"/>
      <c r="AG9" s="148"/>
      <c r="AH9" s="148"/>
      <c r="AI9" s="148"/>
      <c r="AJ9" s="148"/>
      <c r="AK9" s="148"/>
      <c r="AL9" s="148"/>
      <c r="AM9" s="148"/>
      <c r="AN9" s="148"/>
    </row>
    <row r="10" spans="1:40" s="90" customFormat="1" ht="12.75" customHeight="1" thickBot="1">
      <c r="A10" s="4" t="s">
        <v>22</v>
      </c>
      <c r="B10" s="6"/>
      <c r="C10" s="7"/>
      <c r="D10" s="11" t="s">
        <v>23</v>
      </c>
      <c r="E10" s="185"/>
      <c r="F10" s="179"/>
      <c r="G10" s="186"/>
      <c r="H10" s="186"/>
      <c r="I10" s="187"/>
      <c r="J10" s="187"/>
      <c r="K10" s="188"/>
      <c r="L10" s="188"/>
      <c r="M10" s="184">
        <v>2</v>
      </c>
      <c r="N10" s="169"/>
      <c r="O10" s="161"/>
      <c r="P10" s="164"/>
      <c r="Q10" s="164"/>
      <c r="R10" s="164"/>
      <c r="S10" s="164"/>
      <c r="T10" s="164"/>
      <c r="U10" s="148"/>
      <c r="V10" s="148"/>
      <c r="W10" s="169"/>
      <c r="X10" s="148"/>
      <c r="Y10" s="148"/>
      <c r="Z10" s="148"/>
      <c r="AA10" s="148"/>
      <c r="AB10" s="148"/>
      <c r="AC10" s="148"/>
      <c r="AD10" s="148"/>
      <c r="AE10" s="148"/>
      <c r="AF10" s="169"/>
      <c r="AG10" s="148"/>
      <c r="AH10" s="148"/>
      <c r="AI10" s="148"/>
      <c r="AJ10" s="148"/>
      <c r="AK10" s="148"/>
      <c r="AL10" s="148"/>
      <c r="AM10" s="148"/>
      <c r="AN10" s="148"/>
    </row>
    <row r="11" spans="1:40" s="90" customFormat="1" ht="12.75" customHeight="1" thickBot="1">
      <c r="A11" s="4" t="s">
        <v>24</v>
      </c>
      <c r="B11" s="6"/>
      <c r="C11" s="7"/>
      <c r="D11" s="11" t="s">
        <v>23</v>
      </c>
      <c r="E11" s="185"/>
      <c r="F11" s="179"/>
      <c r="G11" s="186"/>
      <c r="H11" s="186"/>
      <c r="I11" s="187"/>
      <c r="J11" s="187"/>
      <c r="K11" s="188"/>
      <c r="L11" s="188"/>
      <c r="M11" s="184">
        <v>6</v>
      </c>
      <c r="N11" s="169"/>
      <c r="O11" s="161"/>
      <c r="P11" s="164"/>
      <c r="Q11" s="164"/>
      <c r="R11" s="164"/>
      <c r="S11" s="164"/>
      <c r="T11" s="164"/>
      <c r="U11" s="148"/>
      <c r="V11" s="148"/>
      <c r="W11" s="169"/>
      <c r="X11" s="148"/>
      <c r="Y11" s="148"/>
      <c r="Z11" s="148"/>
      <c r="AA11" s="148"/>
      <c r="AB11" s="148"/>
      <c r="AC11" s="148"/>
      <c r="AD11" s="148"/>
      <c r="AE11" s="148"/>
      <c r="AF11" s="169"/>
      <c r="AG11" s="148"/>
      <c r="AH11" s="148"/>
      <c r="AI11" s="148"/>
      <c r="AJ11" s="148"/>
      <c r="AK11" s="148"/>
      <c r="AL11" s="148"/>
      <c r="AM11" s="148"/>
      <c r="AN11" s="148"/>
    </row>
    <row r="12" spans="1:40" s="90" customFormat="1" ht="12.75" customHeight="1" thickBot="1">
      <c r="A12" s="4" t="s">
        <v>25</v>
      </c>
      <c r="B12" s="6"/>
      <c r="C12" s="7"/>
      <c r="D12" s="12"/>
      <c r="E12" s="189"/>
      <c r="F12" s="179"/>
      <c r="G12" s="186"/>
      <c r="H12" s="186"/>
      <c r="I12" s="187"/>
      <c r="J12" s="187"/>
      <c r="K12" s="188"/>
      <c r="L12" s="188"/>
      <c r="M12" s="184" t="s">
        <v>167</v>
      </c>
      <c r="N12" s="169"/>
      <c r="O12" s="161"/>
      <c r="P12" s="164"/>
      <c r="Q12" s="164"/>
      <c r="R12" s="164"/>
      <c r="S12" s="164"/>
      <c r="T12" s="164"/>
      <c r="U12" s="148"/>
      <c r="V12" s="148"/>
      <c r="W12" s="169"/>
      <c r="X12" s="148"/>
      <c r="Y12" s="148"/>
      <c r="Z12" s="148"/>
      <c r="AA12" s="148"/>
      <c r="AB12" s="148"/>
      <c r="AC12" s="148"/>
      <c r="AD12" s="148"/>
      <c r="AE12" s="148"/>
      <c r="AF12" s="169"/>
      <c r="AG12" s="148"/>
      <c r="AH12" s="148"/>
      <c r="AI12" s="148"/>
      <c r="AJ12" s="148"/>
      <c r="AK12" s="148"/>
      <c r="AL12" s="148"/>
      <c r="AM12" s="148"/>
      <c r="AN12" s="148"/>
    </row>
    <row r="13" spans="1:40" s="104" customFormat="1" ht="12.75" customHeight="1" thickBot="1">
      <c r="A13" s="4" t="s">
        <v>26</v>
      </c>
      <c r="B13" s="6"/>
      <c r="C13" s="7"/>
      <c r="D13" s="11"/>
      <c r="E13" s="185"/>
      <c r="F13" s="179"/>
      <c r="G13" s="186"/>
      <c r="H13" s="186"/>
      <c r="I13" s="187"/>
      <c r="J13" s="187"/>
      <c r="K13" s="188"/>
      <c r="L13" s="188"/>
      <c r="M13" s="184" t="s">
        <v>27</v>
      </c>
      <c r="N13" s="169"/>
      <c r="O13" s="160"/>
      <c r="P13" s="164"/>
      <c r="Q13" s="164"/>
      <c r="R13" s="164"/>
      <c r="S13" s="164"/>
      <c r="T13" s="164"/>
      <c r="U13" s="146"/>
      <c r="V13" s="146"/>
      <c r="W13" s="169"/>
      <c r="X13" s="146"/>
      <c r="Y13" s="146"/>
      <c r="Z13" s="146"/>
      <c r="AA13" s="146"/>
      <c r="AB13" s="146"/>
      <c r="AC13" s="146"/>
      <c r="AD13" s="146"/>
      <c r="AE13" s="146"/>
      <c r="AF13" s="169"/>
      <c r="AG13" s="146"/>
      <c r="AH13" s="146"/>
      <c r="AI13" s="146"/>
      <c r="AJ13" s="146"/>
      <c r="AK13" s="146"/>
      <c r="AL13" s="146"/>
      <c r="AM13" s="146"/>
      <c r="AN13" s="146"/>
    </row>
    <row r="14" spans="1:40" s="90" customFormat="1" ht="12.75" customHeight="1" thickBot="1">
      <c r="A14" s="8" t="s">
        <v>28</v>
      </c>
      <c r="B14" s="285"/>
      <c r="C14" s="9"/>
      <c r="D14" s="13" t="s">
        <v>23</v>
      </c>
      <c r="E14" s="190"/>
      <c r="F14" s="191"/>
      <c r="G14" s="179"/>
      <c r="H14" s="179"/>
      <c r="I14" s="181"/>
      <c r="J14" s="181"/>
      <c r="K14" s="181"/>
      <c r="L14" s="181"/>
      <c r="M14" s="192">
        <f>IF(M10=0,"-",M10/6)</f>
        <v>0.3333333333333333</v>
      </c>
      <c r="N14" s="166"/>
      <c r="O14" s="147"/>
      <c r="P14" s="148"/>
      <c r="Q14" s="148"/>
      <c r="R14" s="148"/>
      <c r="S14" s="148"/>
      <c r="T14" s="148"/>
      <c r="U14" s="148"/>
      <c r="V14" s="148"/>
      <c r="W14" s="166"/>
      <c r="X14" s="148"/>
      <c r="Y14" s="148"/>
      <c r="Z14" s="148"/>
      <c r="AA14" s="148"/>
      <c r="AB14" s="148"/>
      <c r="AC14" s="148"/>
      <c r="AD14" s="148"/>
      <c r="AE14" s="148"/>
      <c r="AF14" s="166"/>
      <c r="AG14" s="148"/>
      <c r="AH14" s="148"/>
      <c r="AI14" s="148"/>
      <c r="AJ14" s="148"/>
      <c r="AK14" s="148"/>
      <c r="AL14" s="148"/>
      <c r="AM14" s="148"/>
      <c r="AN14" s="148"/>
    </row>
    <row r="15" spans="1:40" s="90" customFormat="1" ht="12.75" customHeight="1" thickBot="1">
      <c r="A15" s="378"/>
      <c r="B15" s="286"/>
      <c r="C15" s="378"/>
      <c r="D15" s="147"/>
      <c r="E15" s="147"/>
      <c r="F15" s="148"/>
      <c r="G15" s="97"/>
      <c r="H15" s="97"/>
      <c r="I15" s="146"/>
      <c r="J15" s="146"/>
      <c r="K15" s="146"/>
      <c r="L15" s="146"/>
      <c r="M15" s="356"/>
      <c r="N15" s="166"/>
      <c r="O15" s="147"/>
      <c r="P15" s="148"/>
      <c r="Q15" s="148"/>
      <c r="R15" s="148"/>
      <c r="S15" s="148"/>
      <c r="T15" s="148"/>
      <c r="U15" s="148"/>
      <c r="V15" s="148"/>
      <c r="W15" s="166"/>
      <c r="X15" s="148"/>
      <c r="Y15" s="148"/>
      <c r="Z15" s="148"/>
      <c r="AA15" s="148"/>
      <c r="AB15" s="148"/>
      <c r="AC15" s="148"/>
      <c r="AD15" s="148"/>
      <c r="AE15" s="148"/>
      <c r="AF15" s="166"/>
      <c r="AG15" s="148"/>
      <c r="AH15" s="148"/>
      <c r="AI15" s="148"/>
      <c r="AJ15" s="148"/>
      <c r="AK15" s="148"/>
      <c r="AL15" s="148"/>
      <c r="AM15" s="148"/>
      <c r="AN15" s="148"/>
    </row>
    <row r="16" spans="1:40" s="93" customFormat="1" ht="12.75" customHeight="1" thickBot="1">
      <c r="A16" s="4" t="s">
        <v>29</v>
      </c>
      <c r="B16" s="14"/>
      <c r="C16" s="15"/>
      <c r="D16" s="16"/>
      <c r="E16" s="193"/>
      <c r="F16" s="194"/>
      <c r="G16" s="179"/>
      <c r="H16" s="179"/>
      <c r="I16" s="179"/>
      <c r="J16" s="179"/>
      <c r="K16" s="179"/>
      <c r="L16" s="179"/>
      <c r="M16" s="379">
        <v>1</v>
      </c>
      <c r="N16" s="179"/>
      <c r="O16" s="179"/>
      <c r="P16" s="179"/>
      <c r="Q16" s="179"/>
      <c r="R16" s="179"/>
      <c r="S16" s="179"/>
      <c r="T16" s="179"/>
      <c r="U16" s="179"/>
      <c r="V16" s="379">
        <v>2</v>
      </c>
      <c r="W16" s="179"/>
      <c r="X16" s="179"/>
      <c r="Y16" s="179"/>
      <c r="Z16" s="179"/>
      <c r="AA16" s="179"/>
      <c r="AB16" s="179"/>
      <c r="AC16" s="179"/>
      <c r="AD16" s="179"/>
      <c r="AE16" s="380">
        <v>3</v>
      </c>
      <c r="AF16" s="195"/>
      <c r="AG16" s="179"/>
      <c r="AH16" s="179"/>
      <c r="AI16" s="179"/>
      <c r="AJ16" s="179"/>
      <c r="AK16" s="179"/>
      <c r="AL16" s="179"/>
      <c r="AM16" s="179"/>
      <c r="AN16" s="379"/>
    </row>
    <row r="17" spans="2:40" s="93" customFormat="1" ht="12.75" customHeight="1" thickBot="1">
      <c r="B17" s="156"/>
      <c r="C17" s="157"/>
      <c r="D17" s="94"/>
      <c r="E17" s="94"/>
      <c r="F17" s="158"/>
      <c r="G17" s="159"/>
      <c r="H17" s="159"/>
      <c r="I17" s="160"/>
      <c r="J17" s="160"/>
      <c r="K17" s="160"/>
      <c r="L17" s="160"/>
      <c r="M17" s="160"/>
      <c r="N17" s="160"/>
      <c r="O17" s="147"/>
      <c r="P17" s="161"/>
      <c r="Q17" s="161"/>
      <c r="R17" s="161"/>
      <c r="S17" s="161"/>
      <c r="T17" s="161"/>
      <c r="U17" s="161"/>
      <c r="V17" s="161"/>
      <c r="W17" s="160"/>
      <c r="X17" s="148"/>
      <c r="Y17" s="161"/>
      <c r="Z17" s="161"/>
      <c r="AA17" s="161"/>
      <c r="AB17" s="161"/>
      <c r="AC17" s="161"/>
      <c r="AD17" s="161"/>
      <c r="AE17" s="161"/>
      <c r="AF17" s="160"/>
      <c r="AG17" s="148"/>
      <c r="AH17" s="161"/>
      <c r="AI17" s="161"/>
      <c r="AJ17" s="161"/>
      <c r="AK17" s="161"/>
      <c r="AL17" s="161"/>
      <c r="AM17" s="161"/>
      <c r="AN17" s="161"/>
    </row>
    <row r="18" spans="1:40" s="93" customFormat="1" ht="12.75" customHeight="1" thickBot="1">
      <c r="A18" s="4" t="s">
        <v>30</v>
      </c>
      <c r="B18" s="285"/>
      <c r="C18" s="17"/>
      <c r="D18" s="10" t="s">
        <v>31</v>
      </c>
      <c r="E18" s="179"/>
      <c r="F18" s="196"/>
      <c r="G18" s="197"/>
      <c r="H18" s="197"/>
      <c r="I18" s="198"/>
      <c r="J18" s="199"/>
      <c r="K18" s="179"/>
      <c r="L18" s="181"/>
      <c r="M18" s="184">
        <v>0.5</v>
      </c>
      <c r="N18" s="187"/>
      <c r="O18" s="196"/>
      <c r="P18" s="197"/>
      <c r="Q18" s="197"/>
      <c r="R18" s="198"/>
      <c r="S18" s="199"/>
      <c r="T18" s="179"/>
      <c r="U18" s="181"/>
      <c r="V18" s="184">
        <v>1</v>
      </c>
      <c r="W18" s="187"/>
      <c r="X18" s="196"/>
      <c r="Y18" s="197"/>
      <c r="Z18" s="197"/>
      <c r="AA18" s="198"/>
      <c r="AB18" s="199"/>
      <c r="AC18" s="179"/>
      <c r="AD18" s="181"/>
      <c r="AE18" s="184">
        <v>2</v>
      </c>
      <c r="AF18" s="187"/>
      <c r="AG18" s="196"/>
      <c r="AH18" s="197"/>
      <c r="AI18" s="197"/>
      <c r="AJ18" s="198"/>
      <c r="AK18" s="199"/>
      <c r="AL18" s="179"/>
      <c r="AM18" s="181"/>
      <c r="AN18" s="184"/>
    </row>
    <row r="19" spans="1:40" s="93" customFormat="1" ht="12.75" customHeight="1" thickBot="1">
      <c r="A19" s="94"/>
      <c r="B19" s="286"/>
      <c r="C19" s="152"/>
      <c r="D19" s="97"/>
      <c r="E19" s="97"/>
      <c r="F19" s="153"/>
      <c r="G19" s="154"/>
      <c r="H19" s="154"/>
      <c r="I19" s="149"/>
      <c r="J19" s="155"/>
      <c r="K19" s="97"/>
      <c r="L19" s="146"/>
      <c r="M19" s="169"/>
      <c r="N19" s="169"/>
      <c r="O19" s="153"/>
      <c r="P19" s="154"/>
      <c r="Q19" s="154"/>
      <c r="R19" s="149"/>
      <c r="S19" s="155"/>
      <c r="T19" s="97"/>
      <c r="U19" s="146"/>
      <c r="V19" s="169"/>
      <c r="W19" s="169"/>
      <c r="X19" s="153"/>
      <c r="Y19" s="154"/>
      <c r="Z19" s="154"/>
      <c r="AA19" s="149"/>
      <c r="AB19" s="155"/>
      <c r="AC19" s="97"/>
      <c r="AD19" s="146"/>
      <c r="AE19" s="169"/>
      <c r="AF19" s="169"/>
      <c r="AG19" s="153"/>
      <c r="AH19" s="154"/>
      <c r="AI19" s="154"/>
      <c r="AJ19" s="149"/>
      <c r="AK19" s="155"/>
      <c r="AL19" s="97"/>
      <c r="AM19" s="146"/>
      <c r="AN19" s="169"/>
    </row>
    <row r="20" spans="1:40" s="93" customFormat="1" ht="12.75" customHeight="1" thickBot="1">
      <c r="A20" s="252" t="s">
        <v>32</v>
      </c>
      <c r="B20" s="288"/>
      <c r="C20" s="253"/>
      <c r="D20" s="253"/>
      <c r="E20" s="253"/>
      <c r="F20" s="260"/>
      <c r="G20" s="260"/>
      <c r="H20" s="260"/>
      <c r="I20" s="255"/>
      <c r="J20" s="255"/>
      <c r="K20" s="255"/>
      <c r="L20" s="255"/>
      <c r="M20" s="255"/>
      <c r="N20" s="255"/>
      <c r="O20" s="256"/>
      <c r="P20" s="256"/>
      <c r="Q20" s="256"/>
      <c r="R20" s="257"/>
      <c r="S20" s="257"/>
      <c r="T20" s="257"/>
      <c r="U20" s="257"/>
      <c r="V20" s="257"/>
      <c r="W20" s="255"/>
      <c r="X20" s="260"/>
      <c r="Y20" s="260"/>
      <c r="Z20" s="260"/>
      <c r="AA20" s="255"/>
      <c r="AB20" s="255"/>
      <c r="AC20" s="255"/>
      <c r="AD20" s="255"/>
      <c r="AE20" s="255"/>
      <c r="AF20" s="255"/>
      <c r="AG20" s="256"/>
      <c r="AH20" s="256"/>
      <c r="AI20" s="256"/>
      <c r="AJ20" s="257"/>
      <c r="AK20" s="257"/>
      <c r="AL20" s="257"/>
      <c r="AM20" s="288"/>
      <c r="AN20" s="251"/>
    </row>
    <row r="21" spans="1:40" s="93" customFormat="1" ht="12.75" customHeight="1" thickBot="1">
      <c r="A21" s="315" t="s">
        <v>33</v>
      </c>
      <c r="B21" s="316"/>
      <c r="C21" s="317"/>
      <c r="D21" s="317"/>
      <c r="E21" s="317"/>
      <c r="F21" s="318"/>
      <c r="G21" s="318"/>
      <c r="H21" s="318"/>
      <c r="I21" s="319"/>
      <c r="J21" s="319"/>
      <c r="K21" s="319"/>
      <c r="L21" s="319"/>
      <c r="M21" s="319"/>
      <c r="N21" s="319"/>
      <c r="O21" s="320"/>
      <c r="P21" s="320"/>
      <c r="Q21" s="320"/>
      <c r="R21" s="321"/>
      <c r="S21" s="321"/>
      <c r="T21" s="321"/>
      <c r="U21" s="321"/>
      <c r="V21" s="321"/>
      <c r="W21" s="319"/>
      <c r="X21" s="318"/>
      <c r="Y21" s="318"/>
      <c r="Z21" s="318"/>
      <c r="AA21" s="319"/>
      <c r="AB21" s="319"/>
      <c r="AC21" s="319"/>
      <c r="AD21" s="319"/>
      <c r="AE21" s="319"/>
      <c r="AF21" s="319"/>
      <c r="AG21" s="320"/>
      <c r="AH21" s="320"/>
      <c r="AI21" s="320"/>
      <c r="AJ21" s="321"/>
      <c r="AK21" s="321"/>
      <c r="AL21" s="321"/>
      <c r="AM21" s="316"/>
      <c r="AN21" s="371"/>
    </row>
    <row r="22" spans="1:40" s="93" customFormat="1" ht="12.75" customHeight="1">
      <c r="A22" s="336">
        <v>1</v>
      </c>
      <c r="B22" s="18" t="s">
        <v>34</v>
      </c>
      <c r="C22" s="19"/>
      <c r="D22" s="20"/>
      <c r="E22" s="205"/>
      <c r="F22" s="206"/>
      <c r="G22" s="207"/>
      <c r="H22" s="207"/>
      <c r="I22" s="208"/>
      <c r="J22" s="208"/>
      <c r="K22" s="208"/>
      <c r="L22" s="210">
        <v>36</v>
      </c>
      <c r="M22" s="210">
        <v>206</v>
      </c>
      <c r="N22" s="290"/>
      <c r="O22" s="206"/>
      <c r="P22" s="207"/>
      <c r="Q22" s="207"/>
      <c r="R22" s="208"/>
      <c r="S22" s="208"/>
      <c r="T22" s="208"/>
      <c r="U22" s="210">
        <v>44</v>
      </c>
      <c r="V22" s="210">
        <v>206</v>
      </c>
      <c r="W22" s="290"/>
      <c r="X22" s="206"/>
      <c r="Y22" s="207"/>
      <c r="Z22" s="207"/>
      <c r="AA22" s="208"/>
      <c r="AB22" s="208"/>
      <c r="AC22" s="208"/>
      <c r="AD22" s="210">
        <v>46</v>
      </c>
      <c r="AE22" s="210">
        <v>206</v>
      </c>
      <c r="AF22" s="290"/>
      <c r="AG22" s="206"/>
      <c r="AH22" s="207"/>
      <c r="AI22" s="207"/>
      <c r="AJ22" s="208"/>
      <c r="AK22" s="208"/>
      <c r="AL22" s="208"/>
      <c r="AM22" s="209"/>
      <c r="AN22" s="210"/>
    </row>
    <row r="23" spans="1:40" s="93" customFormat="1" ht="12.75" customHeight="1">
      <c r="A23" s="336">
        <v>2</v>
      </c>
      <c r="B23" s="21" t="s">
        <v>35</v>
      </c>
      <c r="C23" s="22"/>
      <c r="D23" s="23" t="s">
        <v>36</v>
      </c>
      <c r="E23" s="205"/>
      <c r="F23" s="206"/>
      <c r="G23" s="207"/>
      <c r="H23" s="207"/>
      <c r="I23" s="208"/>
      <c r="J23" s="208"/>
      <c r="K23" s="208"/>
      <c r="L23" s="313">
        <v>20.1</v>
      </c>
      <c r="M23" s="313">
        <v>191.26</v>
      </c>
      <c r="N23" s="351"/>
      <c r="O23" s="348"/>
      <c r="P23" s="349"/>
      <c r="Q23" s="349"/>
      <c r="R23" s="350"/>
      <c r="S23" s="350"/>
      <c r="T23" s="350"/>
      <c r="U23" s="313">
        <v>18.55</v>
      </c>
      <c r="V23" s="313">
        <v>191.26</v>
      </c>
      <c r="W23" s="351"/>
      <c r="X23" s="348"/>
      <c r="Y23" s="349"/>
      <c r="Z23" s="349"/>
      <c r="AA23" s="350"/>
      <c r="AB23" s="350"/>
      <c r="AC23" s="350"/>
      <c r="AD23" s="313">
        <v>20.57</v>
      </c>
      <c r="AE23" s="313">
        <v>191.26</v>
      </c>
      <c r="AF23" s="351"/>
      <c r="AG23" s="348"/>
      <c r="AH23" s="349"/>
      <c r="AI23" s="349"/>
      <c r="AJ23" s="350"/>
      <c r="AK23" s="350"/>
      <c r="AL23" s="350"/>
      <c r="AM23" s="350"/>
      <c r="AN23" s="313"/>
    </row>
    <row r="24" spans="1:40" s="93" customFormat="1" ht="12.75" customHeight="1">
      <c r="A24" s="336">
        <v>3</v>
      </c>
      <c r="B24" s="21" t="s">
        <v>37</v>
      </c>
      <c r="C24" s="22"/>
      <c r="D24" s="23" t="s">
        <v>36</v>
      </c>
      <c r="E24" s="205"/>
      <c r="F24" s="206"/>
      <c r="G24" s="207"/>
      <c r="H24" s="207"/>
      <c r="I24" s="208"/>
      <c r="J24" s="208"/>
      <c r="K24" s="208"/>
      <c r="L24" s="313">
        <v>62.34</v>
      </c>
      <c r="M24" s="313">
        <v>629.84</v>
      </c>
      <c r="N24" s="351"/>
      <c r="O24" s="348"/>
      <c r="P24" s="349"/>
      <c r="Q24" s="349"/>
      <c r="R24" s="350"/>
      <c r="S24" s="350"/>
      <c r="T24" s="350"/>
      <c r="U24" s="313">
        <v>64.86</v>
      </c>
      <c r="V24" s="313">
        <v>629.84</v>
      </c>
      <c r="W24" s="351"/>
      <c r="X24" s="348"/>
      <c r="Y24" s="349"/>
      <c r="Z24" s="349"/>
      <c r="AA24" s="350"/>
      <c r="AB24" s="350"/>
      <c r="AC24" s="350"/>
      <c r="AD24" s="313">
        <v>67.07</v>
      </c>
      <c r="AE24" s="313">
        <v>629.84</v>
      </c>
      <c r="AF24" s="351"/>
      <c r="AG24" s="348"/>
      <c r="AH24" s="349"/>
      <c r="AI24" s="349"/>
      <c r="AJ24" s="350"/>
      <c r="AK24" s="350"/>
      <c r="AL24" s="350"/>
      <c r="AM24" s="350"/>
      <c r="AN24" s="313"/>
    </row>
    <row r="25" spans="1:40" s="93" customFormat="1" ht="12.75" customHeight="1" thickBot="1">
      <c r="A25" s="336">
        <v>4</v>
      </c>
      <c r="B25" s="24" t="s">
        <v>38</v>
      </c>
      <c r="C25" s="25"/>
      <c r="D25" s="26" t="s">
        <v>36</v>
      </c>
      <c r="E25" s="205"/>
      <c r="F25" s="206"/>
      <c r="G25" s="207"/>
      <c r="H25" s="207"/>
      <c r="I25" s="208"/>
      <c r="J25" s="208"/>
      <c r="K25" s="208"/>
      <c r="L25" s="313">
        <v>60.7</v>
      </c>
      <c r="M25" s="313">
        <v>584.41</v>
      </c>
      <c r="N25" s="351"/>
      <c r="O25" s="348"/>
      <c r="P25" s="349"/>
      <c r="Q25" s="349"/>
      <c r="R25" s="350"/>
      <c r="S25" s="350"/>
      <c r="T25" s="350"/>
      <c r="U25" s="313">
        <v>63.2</v>
      </c>
      <c r="V25" s="313">
        <v>584.41</v>
      </c>
      <c r="W25" s="351"/>
      <c r="X25" s="348"/>
      <c r="Y25" s="349"/>
      <c r="Z25" s="349"/>
      <c r="AA25" s="350"/>
      <c r="AB25" s="350"/>
      <c r="AC25" s="350"/>
      <c r="AD25" s="313">
        <v>65.31</v>
      </c>
      <c r="AE25" s="313">
        <v>584.41</v>
      </c>
      <c r="AF25" s="351"/>
      <c r="AG25" s="348"/>
      <c r="AH25" s="349"/>
      <c r="AI25" s="349"/>
      <c r="AJ25" s="350"/>
      <c r="AK25" s="350"/>
      <c r="AL25" s="350"/>
      <c r="AM25" s="350"/>
      <c r="AN25" s="313"/>
    </row>
    <row r="26" spans="1:40" s="93" customFormat="1" ht="12.75" customHeight="1" thickBot="1">
      <c r="A26" s="315" t="s">
        <v>39</v>
      </c>
      <c r="B26" s="317"/>
      <c r="C26" s="317"/>
      <c r="D26" s="318"/>
      <c r="E26" s="318"/>
      <c r="F26" s="319"/>
      <c r="G26" s="320"/>
      <c r="H26" s="320"/>
      <c r="I26" s="321"/>
      <c r="J26" s="321"/>
      <c r="K26" s="321"/>
      <c r="L26" s="321"/>
      <c r="M26" s="322"/>
      <c r="N26" s="322"/>
      <c r="O26" s="319"/>
      <c r="P26" s="320"/>
      <c r="Q26" s="320"/>
      <c r="R26" s="321"/>
      <c r="S26" s="321"/>
      <c r="T26" s="321"/>
      <c r="U26" s="321"/>
      <c r="V26" s="322"/>
      <c r="W26" s="322"/>
      <c r="X26" s="319"/>
      <c r="Y26" s="320"/>
      <c r="Z26" s="320"/>
      <c r="AA26" s="321"/>
      <c r="AB26" s="321"/>
      <c r="AC26" s="321"/>
      <c r="AD26" s="321"/>
      <c r="AE26" s="322"/>
      <c r="AF26" s="322"/>
      <c r="AG26" s="319"/>
      <c r="AH26" s="320"/>
      <c r="AI26" s="320"/>
      <c r="AJ26" s="321"/>
      <c r="AK26" s="321"/>
      <c r="AL26" s="321"/>
      <c r="AM26" s="321"/>
      <c r="AN26" s="372"/>
    </row>
    <row r="27" spans="1:40" s="93" customFormat="1" ht="12.75" customHeight="1">
      <c r="A27" s="337">
        <v>5</v>
      </c>
      <c r="B27" s="18" t="s">
        <v>40</v>
      </c>
      <c r="C27" s="19"/>
      <c r="D27" s="20"/>
      <c r="E27" s="200"/>
      <c r="F27" s="201"/>
      <c r="G27" s="202"/>
      <c r="H27" s="202"/>
      <c r="I27" s="203"/>
      <c r="J27" s="203"/>
      <c r="K27" s="203"/>
      <c r="L27" s="203"/>
      <c r="M27" s="204">
        <v>1</v>
      </c>
      <c r="N27" s="289"/>
      <c r="O27" s="201"/>
      <c r="P27" s="202"/>
      <c r="Q27" s="202"/>
      <c r="R27" s="203"/>
      <c r="S27" s="203"/>
      <c r="T27" s="203"/>
      <c r="U27" s="203"/>
      <c r="V27" s="204">
        <v>2</v>
      </c>
      <c r="W27" s="289"/>
      <c r="X27" s="201"/>
      <c r="Y27" s="202"/>
      <c r="Z27" s="202"/>
      <c r="AA27" s="203"/>
      <c r="AB27" s="203"/>
      <c r="AC27" s="203"/>
      <c r="AD27" s="203"/>
      <c r="AE27" s="204">
        <v>3</v>
      </c>
      <c r="AF27" s="289"/>
      <c r="AG27" s="201"/>
      <c r="AH27" s="202"/>
      <c r="AI27" s="202"/>
      <c r="AJ27" s="203"/>
      <c r="AK27" s="203"/>
      <c r="AL27" s="203"/>
      <c r="AM27" s="203"/>
      <c r="AN27" s="204"/>
    </row>
    <row r="28" spans="1:40" s="93" customFormat="1" ht="12.75" customHeight="1">
      <c r="A28" s="336">
        <v>6</v>
      </c>
      <c r="B28" s="21" t="s">
        <v>41</v>
      </c>
      <c r="C28" s="22"/>
      <c r="D28" s="23" t="s">
        <v>36</v>
      </c>
      <c r="E28" s="205"/>
      <c r="F28" s="206"/>
      <c r="G28" s="207"/>
      <c r="H28" s="207"/>
      <c r="I28" s="208"/>
      <c r="J28" s="208"/>
      <c r="K28" s="208"/>
      <c r="L28" s="208"/>
      <c r="M28" s="313">
        <v>100.71</v>
      </c>
      <c r="N28" s="351"/>
      <c r="O28" s="348"/>
      <c r="P28" s="349"/>
      <c r="Q28" s="349"/>
      <c r="R28" s="350"/>
      <c r="S28" s="350"/>
      <c r="T28" s="350"/>
      <c r="U28" s="350"/>
      <c r="V28" s="313">
        <v>68.43</v>
      </c>
      <c r="W28" s="351"/>
      <c r="X28" s="348"/>
      <c r="Y28" s="349"/>
      <c r="Z28" s="349"/>
      <c r="AA28" s="350"/>
      <c r="AB28" s="350"/>
      <c r="AC28" s="350"/>
      <c r="AD28" s="350"/>
      <c r="AE28" s="313">
        <v>99.49</v>
      </c>
      <c r="AF28" s="351"/>
      <c r="AG28" s="348"/>
      <c r="AH28" s="349"/>
      <c r="AI28" s="349"/>
      <c r="AJ28" s="350"/>
      <c r="AK28" s="350"/>
      <c r="AL28" s="350"/>
      <c r="AM28" s="350"/>
      <c r="AN28" s="313"/>
    </row>
    <row r="29" spans="1:40" s="93" customFormat="1" ht="12.75" customHeight="1">
      <c r="A29" s="336">
        <v>7</v>
      </c>
      <c r="B29" s="21" t="s">
        <v>42</v>
      </c>
      <c r="C29" s="22"/>
      <c r="D29" s="23" t="s">
        <v>23</v>
      </c>
      <c r="E29" s="205"/>
      <c r="F29" s="206"/>
      <c r="G29" s="207"/>
      <c r="H29" s="207"/>
      <c r="I29" s="208"/>
      <c r="J29" s="208"/>
      <c r="K29" s="208"/>
      <c r="L29" s="208"/>
      <c r="M29" s="340">
        <v>2</v>
      </c>
      <c r="N29" s="365"/>
      <c r="O29" s="310"/>
      <c r="P29" s="366"/>
      <c r="Q29" s="366"/>
      <c r="R29" s="367"/>
      <c r="S29" s="367"/>
      <c r="T29" s="367"/>
      <c r="U29" s="367"/>
      <c r="V29" s="340">
        <v>2</v>
      </c>
      <c r="W29" s="365"/>
      <c r="X29" s="310"/>
      <c r="Y29" s="366"/>
      <c r="Z29" s="366"/>
      <c r="AA29" s="367"/>
      <c r="AB29" s="367"/>
      <c r="AC29" s="367"/>
      <c r="AD29" s="367"/>
      <c r="AE29" s="340">
        <v>2</v>
      </c>
      <c r="AF29" s="365"/>
      <c r="AG29" s="310"/>
      <c r="AH29" s="366"/>
      <c r="AI29" s="366"/>
      <c r="AJ29" s="367"/>
      <c r="AK29" s="367"/>
      <c r="AL29" s="367"/>
      <c r="AM29" s="367"/>
      <c r="AN29" s="340"/>
    </row>
    <row r="30" spans="1:40" s="93" customFormat="1" ht="12.75" customHeight="1">
      <c r="A30" s="336">
        <v>8</v>
      </c>
      <c r="B30" s="21" t="s">
        <v>43</v>
      </c>
      <c r="C30" s="22"/>
      <c r="D30" s="23" t="s">
        <v>23</v>
      </c>
      <c r="E30" s="205"/>
      <c r="F30" s="206"/>
      <c r="G30" s="207"/>
      <c r="H30" s="207"/>
      <c r="I30" s="208"/>
      <c r="J30" s="208"/>
      <c r="K30" s="208"/>
      <c r="L30" s="208"/>
      <c r="M30" s="340">
        <v>6</v>
      </c>
      <c r="N30" s="365"/>
      <c r="O30" s="310"/>
      <c r="P30" s="366"/>
      <c r="Q30" s="366"/>
      <c r="R30" s="367"/>
      <c r="S30" s="367"/>
      <c r="T30" s="367"/>
      <c r="U30" s="367"/>
      <c r="V30" s="340">
        <v>6</v>
      </c>
      <c r="W30" s="365"/>
      <c r="X30" s="310"/>
      <c r="Y30" s="366"/>
      <c r="Z30" s="366"/>
      <c r="AA30" s="367"/>
      <c r="AB30" s="367"/>
      <c r="AC30" s="367"/>
      <c r="AD30" s="367"/>
      <c r="AE30" s="340">
        <v>6</v>
      </c>
      <c r="AF30" s="365"/>
      <c r="AG30" s="310"/>
      <c r="AH30" s="366"/>
      <c r="AI30" s="366"/>
      <c r="AJ30" s="367"/>
      <c r="AK30" s="367"/>
      <c r="AL30" s="367"/>
      <c r="AM30" s="367"/>
      <c r="AN30" s="340"/>
    </row>
    <row r="31" spans="1:40" s="93" customFormat="1" ht="13.5" customHeight="1" thickBot="1">
      <c r="A31" s="336">
        <v>9</v>
      </c>
      <c r="B31" s="21" t="s">
        <v>44</v>
      </c>
      <c r="C31" s="22"/>
      <c r="D31" s="23" t="s">
        <v>36</v>
      </c>
      <c r="E31" s="205"/>
      <c r="F31" s="206"/>
      <c r="G31" s="207"/>
      <c r="H31" s="207"/>
      <c r="I31" s="208"/>
      <c r="J31" s="208"/>
      <c r="K31" s="208"/>
      <c r="L31" s="208"/>
      <c r="M31" s="313">
        <v>251.91</v>
      </c>
      <c r="N31" s="351"/>
      <c r="O31" s="348"/>
      <c r="P31" s="349"/>
      <c r="Q31" s="349"/>
      <c r="R31" s="350"/>
      <c r="S31" s="350"/>
      <c r="T31" s="350"/>
      <c r="U31" s="350"/>
      <c r="V31" s="313">
        <v>219.63</v>
      </c>
      <c r="W31" s="351"/>
      <c r="X31" s="348"/>
      <c r="Y31" s="349"/>
      <c r="Z31" s="349"/>
      <c r="AA31" s="350"/>
      <c r="AB31" s="350"/>
      <c r="AC31" s="350"/>
      <c r="AD31" s="350"/>
      <c r="AE31" s="313">
        <v>250.69</v>
      </c>
      <c r="AF31" s="351"/>
      <c r="AG31" s="348"/>
      <c r="AH31" s="349"/>
      <c r="AI31" s="349"/>
      <c r="AJ31" s="350"/>
      <c r="AK31" s="350"/>
      <c r="AL31" s="350"/>
      <c r="AM31" s="350"/>
      <c r="AN31" s="313"/>
    </row>
    <row r="32" spans="1:85" ht="13.5" thickBot="1">
      <c r="A32" s="315" t="s">
        <v>45</v>
      </c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6"/>
      <c r="AN32" s="373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</row>
    <row r="33" spans="1:40" s="93" customFormat="1" ht="12.75" customHeight="1">
      <c r="A33" s="338">
        <v>10</v>
      </c>
      <c r="B33" s="18" t="s">
        <v>34</v>
      </c>
      <c r="C33" s="19"/>
      <c r="D33" s="20"/>
      <c r="E33" s="205"/>
      <c r="F33" s="206"/>
      <c r="G33" s="207"/>
      <c r="H33" s="207"/>
      <c r="I33" s="208"/>
      <c r="J33" s="208"/>
      <c r="K33" s="208"/>
      <c r="L33" s="208"/>
      <c r="M33" s="210">
        <v>220</v>
      </c>
      <c r="N33" s="290"/>
      <c r="O33" s="206"/>
      <c r="P33" s="207"/>
      <c r="Q33" s="207"/>
      <c r="R33" s="208"/>
      <c r="S33" s="208"/>
      <c r="T33" s="208"/>
      <c r="U33" s="208"/>
      <c r="V33" s="210">
        <v>231</v>
      </c>
      <c r="W33" s="290"/>
      <c r="X33" s="206"/>
      <c r="Y33" s="207"/>
      <c r="Z33" s="207"/>
      <c r="AA33" s="208"/>
      <c r="AB33" s="208"/>
      <c r="AC33" s="208"/>
      <c r="AD33" s="208"/>
      <c r="AE33" s="210">
        <v>315</v>
      </c>
      <c r="AF33" s="290"/>
      <c r="AG33" s="206"/>
      <c r="AH33" s="207"/>
      <c r="AI33" s="207"/>
      <c r="AJ33" s="208"/>
      <c r="AK33" s="208"/>
      <c r="AL33" s="208"/>
      <c r="AM33" s="208"/>
      <c r="AN33" s="210"/>
    </row>
    <row r="34" spans="1:40" s="93" customFormat="1" ht="12.75" customHeight="1">
      <c r="A34" s="338">
        <v>11</v>
      </c>
      <c r="B34" s="21" t="s">
        <v>35</v>
      </c>
      <c r="C34" s="22"/>
      <c r="D34" s="23" t="s">
        <v>36</v>
      </c>
      <c r="E34" s="205"/>
      <c r="F34" s="206"/>
      <c r="G34" s="207"/>
      <c r="H34" s="207"/>
      <c r="I34" s="208"/>
      <c r="J34" s="208"/>
      <c r="K34" s="208"/>
      <c r="L34" s="208"/>
      <c r="M34" s="313">
        <v>186.97</v>
      </c>
      <c r="N34" s="351"/>
      <c r="O34" s="348"/>
      <c r="P34" s="349"/>
      <c r="Q34" s="349"/>
      <c r="R34" s="350"/>
      <c r="S34" s="350"/>
      <c r="T34" s="350"/>
      <c r="U34" s="350"/>
      <c r="V34" s="313">
        <v>187.6</v>
      </c>
      <c r="W34" s="351"/>
      <c r="X34" s="348"/>
      <c r="Y34" s="349"/>
      <c r="Z34" s="349"/>
      <c r="AA34" s="350"/>
      <c r="AB34" s="350"/>
      <c r="AC34" s="350"/>
      <c r="AD34" s="350"/>
      <c r="AE34" s="313">
        <v>173.39</v>
      </c>
      <c r="AF34" s="351"/>
      <c r="AG34" s="348"/>
      <c r="AH34" s="349"/>
      <c r="AI34" s="349"/>
      <c r="AJ34" s="350"/>
      <c r="AK34" s="350"/>
      <c r="AL34" s="350"/>
      <c r="AM34" s="350"/>
      <c r="AN34" s="313"/>
    </row>
    <row r="35" spans="1:40" s="93" customFormat="1" ht="12.75" customHeight="1">
      <c r="A35" s="338">
        <v>12</v>
      </c>
      <c r="B35" s="21" t="s">
        <v>37</v>
      </c>
      <c r="C35" s="22"/>
      <c r="D35" s="23" t="s">
        <v>36</v>
      </c>
      <c r="E35" s="205"/>
      <c r="F35" s="206"/>
      <c r="G35" s="207"/>
      <c r="H35" s="207"/>
      <c r="I35" s="208"/>
      <c r="J35" s="208"/>
      <c r="K35" s="208"/>
      <c r="L35" s="208"/>
      <c r="M35" s="313">
        <v>347.6</v>
      </c>
      <c r="N35" s="351"/>
      <c r="O35" s="348"/>
      <c r="P35" s="349"/>
      <c r="Q35" s="349"/>
      <c r="R35" s="350"/>
      <c r="S35" s="350"/>
      <c r="T35" s="350"/>
      <c r="U35" s="350"/>
      <c r="V35" s="313">
        <v>346.12</v>
      </c>
      <c r="W35" s="351"/>
      <c r="X35" s="348"/>
      <c r="Y35" s="349"/>
      <c r="Z35" s="349"/>
      <c r="AA35" s="350"/>
      <c r="AB35" s="350"/>
      <c r="AC35" s="350"/>
      <c r="AD35" s="350"/>
      <c r="AE35" s="313">
        <v>335.5</v>
      </c>
      <c r="AF35" s="351"/>
      <c r="AG35" s="348"/>
      <c r="AH35" s="349"/>
      <c r="AI35" s="349"/>
      <c r="AJ35" s="350"/>
      <c r="AK35" s="350"/>
      <c r="AL35" s="350"/>
      <c r="AM35" s="350"/>
      <c r="AN35" s="313"/>
    </row>
    <row r="36" spans="1:40" s="93" customFormat="1" ht="12.75" customHeight="1" thickBot="1">
      <c r="A36" s="338">
        <v>13</v>
      </c>
      <c r="B36" s="24" t="s">
        <v>38</v>
      </c>
      <c r="C36" s="25"/>
      <c r="D36" s="26" t="s">
        <v>36</v>
      </c>
      <c r="E36" s="205"/>
      <c r="F36" s="206"/>
      <c r="G36" s="207"/>
      <c r="H36" s="207"/>
      <c r="I36" s="208"/>
      <c r="J36" s="208"/>
      <c r="K36" s="208"/>
      <c r="L36" s="208"/>
      <c r="M36" s="313">
        <v>326.64</v>
      </c>
      <c r="N36" s="351"/>
      <c r="O36" s="348"/>
      <c r="P36" s="349"/>
      <c r="Q36" s="349"/>
      <c r="R36" s="350"/>
      <c r="S36" s="350"/>
      <c r="T36" s="350"/>
      <c r="U36" s="350"/>
      <c r="V36" s="313">
        <v>327.54</v>
      </c>
      <c r="W36" s="351"/>
      <c r="X36" s="348"/>
      <c r="Y36" s="349"/>
      <c r="Z36" s="349"/>
      <c r="AA36" s="350"/>
      <c r="AB36" s="350"/>
      <c r="AC36" s="350"/>
      <c r="AD36" s="350"/>
      <c r="AE36" s="313">
        <v>314.09</v>
      </c>
      <c r="AF36" s="351"/>
      <c r="AG36" s="348"/>
      <c r="AH36" s="349"/>
      <c r="AI36" s="349"/>
      <c r="AJ36" s="350"/>
      <c r="AK36" s="350"/>
      <c r="AL36" s="350"/>
      <c r="AM36" s="350"/>
      <c r="AN36" s="313"/>
    </row>
    <row r="37" spans="1:40" s="93" customFormat="1" ht="12.75" customHeight="1" thickBot="1">
      <c r="A37" s="335" t="s">
        <v>46</v>
      </c>
      <c r="B37" s="317"/>
      <c r="C37" s="317"/>
      <c r="D37" s="318"/>
      <c r="E37" s="318"/>
      <c r="F37" s="319"/>
      <c r="G37" s="320"/>
      <c r="H37" s="320"/>
      <c r="I37" s="321"/>
      <c r="J37" s="321"/>
      <c r="K37" s="321"/>
      <c r="L37" s="321"/>
      <c r="M37" s="322"/>
      <c r="N37" s="322"/>
      <c r="O37" s="319"/>
      <c r="P37" s="320"/>
      <c r="Q37" s="320"/>
      <c r="R37" s="321"/>
      <c r="S37" s="321"/>
      <c r="T37" s="321"/>
      <c r="U37" s="321"/>
      <c r="V37" s="322"/>
      <c r="W37" s="322"/>
      <c r="X37" s="319"/>
      <c r="Y37" s="320"/>
      <c r="Z37" s="320"/>
      <c r="AA37" s="321"/>
      <c r="AB37" s="321"/>
      <c r="AC37" s="321"/>
      <c r="AD37" s="321"/>
      <c r="AE37" s="322"/>
      <c r="AF37" s="322"/>
      <c r="AG37" s="319"/>
      <c r="AH37" s="320"/>
      <c r="AI37" s="320"/>
      <c r="AJ37" s="321"/>
      <c r="AK37" s="321"/>
      <c r="AL37" s="321"/>
      <c r="AM37" s="321"/>
      <c r="AN37" s="372"/>
    </row>
    <row r="38" spans="1:40" s="93" customFormat="1" ht="12.75" customHeight="1">
      <c r="A38" s="336">
        <v>14</v>
      </c>
      <c r="B38" s="21" t="s">
        <v>47</v>
      </c>
      <c r="C38" s="22"/>
      <c r="D38" s="23" t="s">
        <v>23</v>
      </c>
      <c r="E38" s="205"/>
      <c r="F38" s="206"/>
      <c r="G38" s="211"/>
      <c r="H38" s="211"/>
      <c r="I38" s="208"/>
      <c r="J38" s="208"/>
      <c r="K38" s="208"/>
      <c r="L38" s="208"/>
      <c r="M38" s="341">
        <f>IF(M18=0,"-",I73+I107)</f>
        <v>0.09870000000000001</v>
      </c>
      <c r="N38" s="368"/>
      <c r="O38" s="310"/>
      <c r="P38" s="365"/>
      <c r="Q38" s="365"/>
      <c r="R38" s="367"/>
      <c r="S38" s="367"/>
      <c r="T38" s="367"/>
      <c r="U38" s="367"/>
      <c r="V38" s="341">
        <f>IF(V18=0,"-",R73+R107)</f>
        <v>0.027340000000000364</v>
      </c>
      <c r="W38" s="368"/>
      <c r="X38" s="310"/>
      <c r="Y38" s="365"/>
      <c r="Z38" s="365"/>
      <c r="AA38" s="367"/>
      <c r="AB38" s="367"/>
      <c r="AC38" s="367"/>
      <c r="AD38" s="367"/>
      <c r="AE38" s="341">
        <f>IF(AE18=0,"-",AA73+AA107)</f>
        <v>-0.009199999999999875</v>
      </c>
      <c r="AF38" s="368"/>
      <c r="AG38" s="310"/>
      <c r="AH38" s="365"/>
      <c r="AI38" s="365"/>
      <c r="AJ38" s="367"/>
      <c r="AK38" s="367"/>
      <c r="AL38" s="367"/>
      <c r="AM38" s="367"/>
      <c r="AN38" s="341" t="str">
        <f>IF(AN18=0,"-",AJ73+AJ107)</f>
        <v>-</v>
      </c>
    </row>
    <row r="39" spans="1:40" s="93" customFormat="1" ht="12.75" customHeight="1">
      <c r="A39" s="336">
        <v>15</v>
      </c>
      <c r="B39" s="21" t="s">
        <v>48</v>
      </c>
      <c r="C39" s="22"/>
      <c r="D39" s="23" t="s">
        <v>49</v>
      </c>
      <c r="E39" s="205"/>
      <c r="F39" s="206"/>
      <c r="G39" s="207"/>
      <c r="H39" s="207"/>
      <c r="I39" s="208"/>
      <c r="J39" s="208"/>
      <c r="K39" s="208"/>
      <c r="L39" s="208"/>
      <c r="M39" s="311">
        <f>IF(M18=0,"-",M30^2)</f>
        <v>36</v>
      </c>
      <c r="N39" s="347"/>
      <c r="O39" s="348"/>
      <c r="P39" s="349"/>
      <c r="Q39" s="349"/>
      <c r="R39" s="350"/>
      <c r="S39" s="350"/>
      <c r="T39" s="350"/>
      <c r="U39" s="350"/>
      <c r="V39" s="311">
        <f>IF(V18=0,"-",V30^2)</f>
        <v>36</v>
      </c>
      <c r="W39" s="347"/>
      <c r="X39" s="348"/>
      <c r="Y39" s="349"/>
      <c r="Z39" s="349"/>
      <c r="AA39" s="350"/>
      <c r="AB39" s="350"/>
      <c r="AC39" s="350"/>
      <c r="AD39" s="350"/>
      <c r="AE39" s="311">
        <f>IF(AE18=0,"-",AE30^2)</f>
        <v>36</v>
      </c>
      <c r="AF39" s="347"/>
      <c r="AG39" s="348"/>
      <c r="AH39" s="349"/>
      <c r="AI39" s="349"/>
      <c r="AJ39" s="350"/>
      <c r="AK39" s="350"/>
      <c r="AL39" s="350"/>
      <c r="AM39" s="350"/>
      <c r="AN39" s="311" t="str">
        <f>IF(AN18=0,"-",AN30^2)</f>
        <v>-</v>
      </c>
    </row>
    <row r="40" spans="1:40" s="93" customFormat="1" ht="12.75" customHeight="1">
      <c r="A40" s="336">
        <v>16</v>
      </c>
      <c r="B40" s="21" t="s">
        <v>50</v>
      </c>
      <c r="C40" s="22"/>
      <c r="D40" s="23" t="s">
        <v>36</v>
      </c>
      <c r="E40" s="205"/>
      <c r="F40" s="206"/>
      <c r="G40" s="207"/>
      <c r="H40" s="207"/>
      <c r="I40" s="208"/>
      <c r="J40" s="208"/>
      <c r="K40" s="208"/>
      <c r="L40" s="208"/>
      <c r="M40" s="311">
        <f>IF(M18=0,"-",(M31-M28)/(1+(M24-M25)/(M25-M23)))</f>
        <v>135.5380546308541</v>
      </c>
      <c r="N40" s="347"/>
      <c r="O40" s="348"/>
      <c r="P40" s="349"/>
      <c r="Q40" s="349"/>
      <c r="R40" s="350"/>
      <c r="S40" s="350"/>
      <c r="T40" s="350"/>
      <c r="U40" s="350"/>
      <c r="V40" s="311">
        <f>IF(V18=0,"-",(V31-V28)/(1+(V24-V25)/(V25-V23)))</f>
        <v>135.5380546308541</v>
      </c>
      <c r="W40" s="347"/>
      <c r="X40" s="348"/>
      <c r="Y40" s="349"/>
      <c r="Z40" s="349"/>
      <c r="AA40" s="350"/>
      <c r="AB40" s="350"/>
      <c r="AC40" s="350"/>
      <c r="AD40" s="350"/>
      <c r="AE40" s="311">
        <f>IF(AE18=0,"-",(AE31-AE28)/(1+(AE24-AE25)/(AE25-AE23)))</f>
        <v>135.5380546308541</v>
      </c>
      <c r="AF40" s="347"/>
      <c r="AG40" s="348"/>
      <c r="AH40" s="349"/>
      <c r="AI40" s="349"/>
      <c r="AJ40" s="350"/>
      <c r="AK40" s="350"/>
      <c r="AL40" s="350"/>
      <c r="AM40" s="350"/>
      <c r="AN40" s="311" t="str">
        <f>IF(AN18=0,"-",(AN31-AN28)/(1+(AN24-AN25)/(AN25-AN23)))</f>
        <v>-</v>
      </c>
    </row>
    <row r="41" spans="1:40" s="93" customFormat="1" ht="12.75" customHeight="1" thickBot="1">
      <c r="A41" s="339">
        <v>17</v>
      </c>
      <c r="B41" s="24" t="s">
        <v>51</v>
      </c>
      <c r="C41" s="25"/>
      <c r="D41" s="26" t="s">
        <v>52</v>
      </c>
      <c r="E41" s="212"/>
      <c r="F41" s="213"/>
      <c r="G41" s="214"/>
      <c r="H41" s="214"/>
      <c r="I41" s="215"/>
      <c r="J41" s="215"/>
      <c r="K41" s="215"/>
      <c r="L41" s="216"/>
      <c r="M41" s="312">
        <f>IF(M18=0,"-",M40/$M$6)</f>
        <v>54.21522185234164</v>
      </c>
      <c r="N41" s="352"/>
      <c r="O41" s="353"/>
      <c r="P41" s="354"/>
      <c r="Q41" s="354"/>
      <c r="R41" s="369"/>
      <c r="S41" s="369"/>
      <c r="T41" s="369"/>
      <c r="U41" s="352"/>
      <c r="V41" s="312">
        <f>IF(V18=0,"-",V40/$M$6)</f>
        <v>54.21522185234164</v>
      </c>
      <c r="W41" s="352"/>
      <c r="X41" s="353"/>
      <c r="Y41" s="354"/>
      <c r="Z41" s="354"/>
      <c r="AA41" s="369"/>
      <c r="AB41" s="369"/>
      <c r="AC41" s="369"/>
      <c r="AD41" s="352"/>
      <c r="AE41" s="312">
        <f>IF(AE18=0,"-",AE40/$M$6)</f>
        <v>54.21522185234164</v>
      </c>
      <c r="AF41" s="352"/>
      <c r="AG41" s="353"/>
      <c r="AH41" s="354"/>
      <c r="AI41" s="354"/>
      <c r="AJ41" s="369"/>
      <c r="AK41" s="369"/>
      <c r="AL41" s="369"/>
      <c r="AM41" s="352"/>
      <c r="AN41" s="312" t="str">
        <f>IF(AN18=0,"-",AN40/$M$6)</f>
        <v>-</v>
      </c>
    </row>
    <row r="42" spans="2:40" s="103" customFormat="1" ht="12.75" customHeight="1" thickBot="1">
      <c r="B42" s="143"/>
      <c r="C42" s="143"/>
      <c r="D42" s="143"/>
      <c r="E42" s="143"/>
      <c r="F42" s="146"/>
      <c r="G42" s="150"/>
      <c r="H42" s="150"/>
      <c r="I42" s="150"/>
      <c r="J42" s="150"/>
      <c r="K42" s="150"/>
      <c r="L42" s="150"/>
      <c r="M42" s="151"/>
      <c r="N42" s="151"/>
      <c r="O42" s="146"/>
      <c r="P42" s="150"/>
      <c r="Q42" s="150"/>
      <c r="R42" s="150"/>
      <c r="S42" s="150"/>
      <c r="T42" s="150"/>
      <c r="U42" s="150"/>
      <c r="V42" s="151"/>
      <c r="W42" s="151"/>
      <c r="X42" s="146"/>
      <c r="Y42" s="150"/>
      <c r="Z42" s="150"/>
      <c r="AA42" s="150"/>
      <c r="AB42" s="150"/>
      <c r="AC42" s="150"/>
      <c r="AD42" s="150"/>
      <c r="AE42" s="151"/>
      <c r="AF42" s="151"/>
      <c r="AG42" s="146"/>
      <c r="AH42" s="150"/>
      <c r="AI42" s="150"/>
      <c r="AJ42" s="150"/>
      <c r="AK42" s="150"/>
      <c r="AL42" s="150"/>
      <c r="AM42" s="150"/>
      <c r="AN42" s="151"/>
    </row>
    <row r="43" spans="1:40" s="90" customFormat="1" ht="12.75" customHeight="1" thickBot="1">
      <c r="A43" s="258" t="s">
        <v>53</v>
      </c>
      <c r="B43" s="288"/>
      <c r="C43" s="259"/>
      <c r="D43" s="259"/>
      <c r="E43" s="259"/>
      <c r="F43" s="257"/>
      <c r="G43" s="260"/>
      <c r="H43" s="260"/>
      <c r="I43" s="255"/>
      <c r="J43" s="255"/>
      <c r="K43" s="255"/>
      <c r="L43" s="255"/>
      <c r="M43" s="261"/>
      <c r="N43" s="261"/>
      <c r="O43" s="257"/>
      <c r="P43" s="260"/>
      <c r="Q43" s="260"/>
      <c r="R43" s="255"/>
      <c r="S43" s="255"/>
      <c r="T43" s="255"/>
      <c r="U43" s="255"/>
      <c r="V43" s="261"/>
      <c r="W43" s="261"/>
      <c r="X43" s="257"/>
      <c r="Y43" s="260"/>
      <c r="Z43" s="260"/>
      <c r="AA43" s="255"/>
      <c r="AB43" s="255"/>
      <c r="AC43" s="255"/>
      <c r="AD43" s="255"/>
      <c r="AE43" s="261"/>
      <c r="AF43" s="261"/>
      <c r="AG43" s="257"/>
      <c r="AH43" s="260"/>
      <c r="AI43" s="260"/>
      <c r="AJ43" s="255"/>
      <c r="AK43" s="255"/>
      <c r="AL43" s="255"/>
      <c r="AM43" s="288"/>
      <c r="AN43" s="251"/>
    </row>
    <row r="44" spans="1:40" s="93" customFormat="1" ht="12.75" customHeight="1">
      <c r="A44" s="337">
        <v>18</v>
      </c>
      <c r="B44" s="18" t="s">
        <v>54</v>
      </c>
      <c r="C44" s="19"/>
      <c r="D44" s="20" t="s">
        <v>36</v>
      </c>
      <c r="E44" s="200"/>
      <c r="F44" s="201"/>
      <c r="G44" s="202"/>
      <c r="H44" s="202"/>
      <c r="I44" s="203"/>
      <c r="J44" s="203"/>
      <c r="K44" s="203"/>
      <c r="L44" s="203"/>
      <c r="M44" s="342">
        <f>IF(M18=0,"-",M31-M28)</f>
        <v>151.2</v>
      </c>
      <c r="N44" s="343"/>
      <c r="O44" s="344"/>
      <c r="P44" s="345"/>
      <c r="Q44" s="345"/>
      <c r="R44" s="346"/>
      <c r="S44" s="346"/>
      <c r="T44" s="346"/>
      <c r="U44" s="346"/>
      <c r="V44" s="342">
        <f>IF(V18=0,"-",V31-V28)</f>
        <v>151.2</v>
      </c>
      <c r="W44" s="343"/>
      <c r="X44" s="344"/>
      <c r="Y44" s="345"/>
      <c r="Z44" s="345"/>
      <c r="AA44" s="346"/>
      <c r="AB44" s="346"/>
      <c r="AC44" s="346"/>
      <c r="AD44" s="346"/>
      <c r="AE44" s="342">
        <f>IF(AE18=0,"-",AE31-AE28)</f>
        <v>151.2</v>
      </c>
      <c r="AF44" s="343"/>
      <c r="AG44" s="344"/>
      <c r="AH44" s="345"/>
      <c r="AI44" s="345"/>
      <c r="AJ44" s="346"/>
      <c r="AK44" s="346"/>
      <c r="AL44" s="346"/>
      <c r="AM44" s="346"/>
      <c r="AN44" s="342" t="str">
        <f>IF(AN18=0,"-",AN31-AN28)</f>
        <v>-</v>
      </c>
    </row>
    <row r="45" spans="1:40" s="93" customFormat="1" ht="12.75" customHeight="1">
      <c r="A45" s="336">
        <v>19</v>
      </c>
      <c r="B45" s="21" t="s">
        <v>55</v>
      </c>
      <c r="C45" s="22"/>
      <c r="D45" s="23" t="s">
        <v>36</v>
      </c>
      <c r="E45" s="205"/>
      <c r="F45" s="206"/>
      <c r="G45" s="207"/>
      <c r="H45" s="207"/>
      <c r="I45" s="208"/>
      <c r="J45" s="208"/>
      <c r="K45" s="208"/>
      <c r="L45" s="208"/>
      <c r="M45" s="311">
        <f>IF(M18=0,"-",M44-M40)</f>
        <v>15.661945369145883</v>
      </c>
      <c r="N45" s="347"/>
      <c r="O45" s="348"/>
      <c r="P45" s="349"/>
      <c r="Q45" s="349"/>
      <c r="R45" s="350"/>
      <c r="S45" s="350"/>
      <c r="T45" s="350"/>
      <c r="U45" s="350"/>
      <c r="V45" s="311">
        <f>IF(V18=0,"-",V44-V40)</f>
        <v>15.661945369145883</v>
      </c>
      <c r="W45" s="347"/>
      <c r="X45" s="348"/>
      <c r="Y45" s="349"/>
      <c r="Z45" s="349"/>
      <c r="AA45" s="350"/>
      <c r="AB45" s="350"/>
      <c r="AC45" s="350"/>
      <c r="AD45" s="350"/>
      <c r="AE45" s="311">
        <f>IF(AE18=0,"-",AE44-AE40)</f>
        <v>15.661945369145883</v>
      </c>
      <c r="AF45" s="347"/>
      <c r="AG45" s="348"/>
      <c r="AH45" s="349"/>
      <c r="AI45" s="349"/>
      <c r="AJ45" s="350"/>
      <c r="AK45" s="350"/>
      <c r="AL45" s="350"/>
      <c r="AM45" s="350"/>
      <c r="AN45" s="311" t="str">
        <f>IF(AN18=0,"-",AN44-AN40)</f>
        <v>-</v>
      </c>
    </row>
    <row r="46" spans="1:40" s="93" customFormat="1" ht="12.75" customHeight="1">
      <c r="A46" s="336">
        <v>20</v>
      </c>
      <c r="B46" s="21" t="s">
        <v>56</v>
      </c>
      <c r="C46" s="22"/>
      <c r="D46" s="23" t="s">
        <v>52</v>
      </c>
      <c r="E46" s="205"/>
      <c r="F46" s="206"/>
      <c r="G46" s="207"/>
      <c r="H46" s="207"/>
      <c r="I46" s="208"/>
      <c r="J46" s="208"/>
      <c r="K46" s="208"/>
      <c r="L46" s="208"/>
      <c r="M46" s="311">
        <f>IF(M18=0,"-",M29*M39)</f>
        <v>72</v>
      </c>
      <c r="N46" s="347"/>
      <c r="O46" s="348"/>
      <c r="P46" s="349"/>
      <c r="Q46" s="349"/>
      <c r="R46" s="350"/>
      <c r="S46" s="350"/>
      <c r="T46" s="350"/>
      <c r="U46" s="350"/>
      <c r="V46" s="311">
        <f>IF(V18=0,"-",V29*V39)</f>
        <v>72</v>
      </c>
      <c r="W46" s="347"/>
      <c r="X46" s="348"/>
      <c r="Y46" s="349"/>
      <c r="Z46" s="349"/>
      <c r="AA46" s="350"/>
      <c r="AB46" s="350"/>
      <c r="AC46" s="350"/>
      <c r="AD46" s="350"/>
      <c r="AE46" s="311">
        <f>IF(AE18=0,"-",AE29*AE39)</f>
        <v>72</v>
      </c>
      <c r="AF46" s="347"/>
      <c r="AG46" s="348"/>
      <c r="AH46" s="349"/>
      <c r="AI46" s="349"/>
      <c r="AJ46" s="350"/>
      <c r="AK46" s="350"/>
      <c r="AL46" s="350"/>
      <c r="AM46" s="350"/>
      <c r="AN46" s="311" t="str">
        <f>IF(AN18=0,"-",AN29*AN39)</f>
        <v>-</v>
      </c>
    </row>
    <row r="47" spans="1:40" s="93" customFormat="1" ht="12.75" customHeight="1">
      <c r="A47" s="336">
        <v>21</v>
      </c>
      <c r="B47" s="21" t="s">
        <v>57</v>
      </c>
      <c r="C47" s="22"/>
      <c r="D47" s="23" t="s">
        <v>52</v>
      </c>
      <c r="E47" s="205"/>
      <c r="F47" s="206"/>
      <c r="G47" s="207"/>
      <c r="H47" s="207"/>
      <c r="I47" s="208"/>
      <c r="J47" s="208"/>
      <c r="K47" s="208"/>
      <c r="L47" s="208"/>
      <c r="M47" s="311">
        <f>IF(M18=0,"-",M46-M41)</f>
        <v>17.784778147658358</v>
      </c>
      <c r="N47" s="347"/>
      <c r="O47" s="348"/>
      <c r="P47" s="349"/>
      <c r="Q47" s="349"/>
      <c r="R47" s="350"/>
      <c r="S47" s="350"/>
      <c r="T47" s="350"/>
      <c r="U47" s="350"/>
      <c r="V47" s="311">
        <f>IF(V18=0,"-",V46-V41)</f>
        <v>17.784778147658358</v>
      </c>
      <c r="W47" s="347"/>
      <c r="X47" s="348"/>
      <c r="Y47" s="349"/>
      <c r="Z47" s="349"/>
      <c r="AA47" s="350"/>
      <c r="AB47" s="350"/>
      <c r="AC47" s="350"/>
      <c r="AD47" s="350"/>
      <c r="AE47" s="311">
        <f>IF(AE18=0,"-",AE46-AE41)</f>
        <v>17.784778147658358</v>
      </c>
      <c r="AF47" s="347"/>
      <c r="AG47" s="348"/>
      <c r="AH47" s="349"/>
      <c r="AI47" s="349"/>
      <c r="AJ47" s="350"/>
      <c r="AK47" s="350"/>
      <c r="AL47" s="350"/>
      <c r="AM47" s="350"/>
      <c r="AN47" s="311" t="str">
        <f>IF(AN18=0,"-",AN46-AN41)</f>
        <v>-</v>
      </c>
    </row>
    <row r="48" spans="1:40" s="93" customFormat="1" ht="12.75" customHeight="1">
      <c r="A48" s="336">
        <v>22</v>
      </c>
      <c r="B48" s="21" t="s">
        <v>58</v>
      </c>
      <c r="C48" s="22"/>
      <c r="D48" s="23" t="s">
        <v>52</v>
      </c>
      <c r="E48" s="205"/>
      <c r="F48" s="206"/>
      <c r="G48" s="207"/>
      <c r="H48" s="207"/>
      <c r="I48" s="208"/>
      <c r="J48" s="208"/>
      <c r="K48" s="208"/>
      <c r="L48" s="208"/>
      <c r="M48" s="311">
        <f>IF(M18=0,"-",M45)</f>
        <v>15.661945369145883</v>
      </c>
      <c r="N48" s="347"/>
      <c r="O48" s="348"/>
      <c r="P48" s="349"/>
      <c r="Q48" s="349"/>
      <c r="R48" s="350"/>
      <c r="S48" s="350"/>
      <c r="T48" s="350"/>
      <c r="U48" s="350"/>
      <c r="V48" s="311">
        <f>IF(V18=0,"-",V45)</f>
        <v>15.661945369145883</v>
      </c>
      <c r="W48" s="347"/>
      <c r="X48" s="348"/>
      <c r="Y48" s="349"/>
      <c r="Z48" s="349"/>
      <c r="AA48" s="350"/>
      <c r="AB48" s="350"/>
      <c r="AC48" s="350"/>
      <c r="AD48" s="350"/>
      <c r="AE48" s="311">
        <f>IF(AE18=0,"-",AE45)</f>
        <v>15.661945369145883</v>
      </c>
      <c r="AF48" s="347"/>
      <c r="AG48" s="348"/>
      <c r="AH48" s="349"/>
      <c r="AI48" s="349"/>
      <c r="AJ48" s="350"/>
      <c r="AK48" s="350"/>
      <c r="AL48" s="350"/>
      <c r="AM48" s="350"/>
      <c r="AN48" s="311" t="str">
        <f>IF(AN18=0,"-",AN45)</f>
        <v>-</v>
      </c>
    </row>
    <row r="49" spans="1:40" s="93" customFormat="1" ht="12.75" customHeight="1">
      <c r="A49" s="336">
        <v>23</v>
      </c>
      <c r="B49" s="27" t="s">
        <v>59</v>
      </c>
      <c r="C49" s="22"/>
      <c r="D49" s="23" t="s">
        <v>60</v>
      </c>
      <c r="E49" s="205"/>
      <c r="F49" s="206"/>
      <c r="G49" s="211"/>
      <c r="H49" s="211"/>
      <c r="I49" s="208"/>
      <c r="J49" s="208"/>
      <c r="K49" s="208"/>
      <c r="L49" s="208"/>
      <c r="M49" s="311">
        <f>IF(M18=0,"-",100*M45/M40)</f>
        <v>11.55538598499301</v>
      </c>
      <c r="N49" s="347"/>
      <c r="O49" s="348"/>
      <c r="P49" s="351"/>
      <c r="Q49" s="351"/>
      <c r="R49" s="350"/>
      <c r="S49" s="350"/>
      <c r="T49" s="350"/>
      <c r="U49" s="350"/>
      <c r="V49" s="311">
        <f>IF(V18=0,"-",100*V45/V40)</f>
        <v>11.55538598499301</v>
      </c>
      <c r="W49" s="347"/>
      <c r="X49" s="348"/>
      <c r="Y49" s="351"/>
      <c r="Z49" s="351"/>
      <c r="AA49" s="350"/>
      <c r="AB49" s="350"/>
      <c r="AC49" s="350"/>
      <c r="AD49" s="350"/>
      <c r="AE49" s="311">
        <f>IF(AE18=0,"-",100*AE45/AE40)</f>
        <v>11.55538598499301</v>
      </c>
      <c r="AF49" s="347"/>
      <c r="AG49" s="348"/>
      <c r="AH49" s="351"/>
      <c r="AI49" s="351"/>
      <c r="AJ49" s="350"/>
      <c r="AK49" s="350"/>
      <c r="AL49" s="350"/>
      <c r="AM49" s="350"/>
      <c r="AN49" s="311" t="str">
        <f>IF(AN18=0,"-",100*AN45/AN40)</f>
        <v>-</v>
      </c>
    </row>
    <row r="50" spans="1:40" s="93" customFormat="1" ht="12.75" customHeight="1">
      <c r="A50" s="336">
        <v>24</v>
      </c>
      <c r="B50" s="28" t="s">
        <v>61</v>
      </c>
      <c r="C50" s="22"/>
      <c r="D50" s="23" t="s">
        <v>62</v>
      </c>
      <c r="E50" s="205"/>
      <c r="F50" s="206"/>
      <c r="G50" s="207"/>
      <c r="H50" s="207"/>
      <c r="I50" s="208"/>
      <c r="J50" s="208"/>
      <c r="K50" s="208"/>
      <c r="L50" s="208"/>
      <c r="M50" s="311">
        <f>IF(M18=0,"-",M44/M46)</f>
        <v>2.0999999999999996</v>
      </c>
      <c r="N50" s="347"/>
      <c r="O50" s="348"/>
      <c r="P50" s="349"/>
      <c r="Q50" s="349"/>
      <c r="R50" s="350"/>
      <c r="S50" s="350"/>
      <c r="T50" s="350"/>
      <c r="U50" s="350"/>
      <c r="V50" s="311">
        <f>IF(V18=0,"-",V44/V46)</f>
        <v>2.0999999999999996</v>
      </c>
      <c r="W50" s="347"/>
      <c r="X50" s="348"/>
      <c r="Y50" s="349"/>
      <c r="Z50" s="349"/>
      <c r="AA50" s="350"/>
      <c r="AB50" s="350"/>
      <c r="AC50" s="350"/>
      <c r="AD50" s="350"/>
      <c r="AE50" s="311">
        <f>IF(AE18=0,"-",AE44/AE46)</f>
        <v>2.0999999999999996</v>
      </c>
      <c r="AF50" s="347"/>
      <c r="AG50" s="348"/>
      <c r="AH50" s="349"/>
      <c r="AI50" s="349"/>
      <c r="AJ50" s="350"/>
      <c r="AK50" s="350"/>
      <c r="AL50" s="350"/>
      <c r="AM50" s="350"/>
      <c r="AN50" s="311" t="str">
        <f>IF(AN18=0,"-",AN44/AN46)</f>
        <v>-</v>
      </c>
    </row>
    <row r="51" spans="1:40" s="93" customFormat="1" ht="12.75" customHeight="1">
      <c r="A51" s="336">
        <v>25</v>
      </c>
      <c r="B51" s="29" t="s">
        <v>63</v>
      </c>
      <c r="C51" s="22"/>
      <c r="D51" s="23" t="s">
        <v>62</v>
      </c>
      <c r="E51" s="205"/>
      <c r="F51" s="206"/>
      <c r="G51" s="207"/>
      <c r="H51" s="207"/>
      <c r="I51" s="208"/>
      <c r="J51" s="208"/>
      <c r="K51" s="208"/>
      <c r="L51" s="208"/>
      <c r="M51" s="311">
        <f>IF(M18=0,"-",M40/M46)</f>
        <v>1.8824729809840848</v>
      </c>
      <c r="N51" s="347"/>
      <c r="O51" s="348"/>
      <c r="P51" s="349"/>
      <c r="Q51" s="349"/>
      <c r="R51" s="350"/>
      <c r="S51" s="350"/>
      <c r="T51" s="350"/>
      <c r="U51" s="350"/>
      <c r="V51" s="311">
        <f>IF(V18=0,"-",V40/V46)</f>
        <v>1.8824729809840848</v>
      </c>
      <c r="W51" s="347"/>
      <c r="X51" s="348"/>
      <c r="Y51" s="349"/>
      <c r="Z51" s="349"/>
      <c r="AA51" s="350"/>
      <c r="AB51" s="350"/>
      <c r="AC51" s="350"/>
      <c r="AD51" s="350"/>
      <c r="AE51" s="311">
        <f>IF(AE18=0,"-",AE40/AE46)</f>
        <v>1.8824729809840848</v>
      </c>
      <c r="AF51" s="347"/>
      <c r="AG51" s="348"/>
      <c r="AH51" s="349"/>
      <c r="AI51" s="349"/>
      <c r="AJ51" s="350"/>
      <c r="AK51" s="350"/>
      <c r="AL51" s="350"/>
      <c r="AM51" s="350"/>
      <c r="AN51" s="311" t="str">
        <f>IF(AN18=0,"-",AN40/AN46)</f>
        <v>-</v>
      </c>
    </row>
    <row r="52" spans="1:40" s="93" customFormat="1" ht="12.75" customHeight="1">
      <c r="A52" s="336">
        <v>26</v>
      </c>
      <c r="B52" s="21" t="s">
        <v>64</v>
      </c>
      <c r="C52" s="22"/>
      <c r="D52" s="23"/>
      <c r="E52" s="205"/>
      <c r="F52" s="206"/>
      <c r="G52" s="207"/>
      <c r="H52" s="207"/>
      <c r="I52" s="208"/>
      <c r="J52" s="208"/>
      <c r="K52" s="208"/>
      <c r="L52" s="208"/>
      <c r="M52" s="311">
        <f>IF(M18=0,"-",M47/M41)</f>
        <v>0.328040309345155</v>
      </c>
      <c r="N52" s="347"/>
      <c r="O52" s="348"/>
      <c r="P52" s="349"/>
      <c r="Q52" s="349"/>
      <c r="R52" s="350"/>
      <c r="S52" s="350"/>
      <c r="T52" s="350"/>
      <c r="U52" s="350"/>
      <c r="V52" s="311">
        <f>IF(V18=0,"-",V47/V41)</f>
        <v>0.328040309345155</v>
      </c>
      <c r="W52" s="347"/>
      <c r="X52" s="348"/>
      <c r="Y52" s="349"/>
      <c r="Z52" s="349"/>
      <c r="AA52" s="350"/>
      <c r="AB52" s="350"/>
      <c r="AC52" s="350"/>
      <c r="AD52" s="350"/>
      <c r="AE52" s="311">
        <f>IF(AE18=0,"-",AE47/AE41)</f>
        <v>0.328040309345155</v>
      </c>
      <c r="AF52" s="347"/>
      <c r="AG52" s="348"/>
      <c r="AH52" s="349"/>
      <c r="AI52" s="349"/>
      <c r="AJ52" s="350"/>
      <c r="AK52" s="350"/>
      <c r="AL52" s="350"/>
      <c r="AM52" s="350"/>
      <c r="AN52" s="311" t="str">
        <f>IF(AN18=0,"-",AN47/AN41)</f>
        <v>-</v>
      </c>
    </row>
    <row r="53" spans="1:40" s="93" customFormat="1" ht="12.75" customHeight="1" thickBot="1">
      <c r="A53" s="339">
        <v>27</v>
      </c>
      <c r="B53" s="24" t="s">
        <v>65</v>
      </c>
      <c r="C53" s="25"/>
      <c r="D53" s="26" t="s">
        <v>60</v>
      </c>
      <c r="E53" s="212"/>
      <c r="F53" s="213"/>
      <c r="G53" s="214"/>
      <c r="H53" s="214"/>
      <c r="I53" s="218"/>
      <c r="J53" s="218"/>
      <c r="K53" s="218"/>
      <c r="L53" s="218"/>
      <c r="M53" s="312">
        <f>IF(M18=0,"-",100*M48/M47)</f>
        <v>88.06376576144146</v>
      </c>
      <c r="N53" s="352"/>
      <c r="O53" s="353"/>
      <c r="P53" s="354"/>
      <c r="Q53" s="354"/>
      <c r="R53" s="355"/>
      <c r="S53" s="355"/>
      <c r="T53" s="355"/>
      <c r="U53" s="355"/>
      <c r="V53" s="312">
        <f>IF(V18=0,"-",100*V48/V47)</f>
        <v>88.06376576144146</v>
      </c>
      <c r="W53" s="352"/>
      <c r="X53" s="353"/>
      <c r="Y53" s="354"/>
      <c r="Z53" s="354"/>
      <c r="AA53" s="355"/>
      <c r="AB53" s="355"/>
      <c r="AC53" s="355"/>
      <c r="AD53" s="355"/>
      <c r="AE53" s="312">
        <f>IF(AE18=0,"-",100*AE48/AE47)</f>
        <v>88.06376576144146</v>
      </c>
      <c r="AF53" s="352"/>
      <c r="AG53" s="353"/>
      <c r="AH53" s="354"/>
      <c r="AI53" s="354"/>
      <c r="AJ53" s="355"/>
      <c r="AK53" s="355"/>
      <c r="AL53" s="355"/>
      <c r="AM53" s="355"/>
      <c r="AN53" s="312" t="str">
        <f>IF(AN18=0,"-",100*AN48/AN47)</f>
        <v>-</v>
      </c>
    </row>
    <row r="54" spans="2:40" s="93" customFormat="1" ht="12.75" customHeight="1" thickBot="1">
      <c r="B54" s="143"/>
      <c r="C54" s="143"/>
      <c r="D54" s="143"/>
      <c r="E54" s="143"/>
      <c r="F54" s="146"/>
      <c r="G54" s="147"/>
      <c r="H54" s="147"/>
      <c r="I54" s="148"/>
      <c r="J54" s="148"/>
      <c r="K54" s="148"/>
      <c r="L54" s="148"/>
      <c r="M54" s="356"/>
      <c r="N54" s="356"/>
      <c r="O54" s="357"/>
      <c r="P54" s="166"/>
      <c r="Q54" s="166"/>
      <c r="R54" s="358"/>
      <c r="S54" s="358"/>
      <c r="T54" s="358"/>
      <c r="U54" s="358"/>
      <c r="V54" s="356"/>
      <c r="W54" s="356"/>
      <c r="X54" s="357"/>
      <c r="Y54" s="166"/>
      <c r="Z54" s="166"/>
      <c r="AA54" s="358"/>
      <c r="AB54" s="358"/>
      <c r="AC54" s="358"/>
      <c r="AD54" s="358"/>
      <c r="AE54" s="356"/>
      <c r="AF54" s="356"/>
      <c r="AG54" s="357"/>
      <c r="AH54" s="166"/>
      <c r="AI54" s="166"/>
      <c r="AJ54" s="358"/>
      <c r="AK54" s="358"/>
      <c r="AL54" s="358"/>
      <c r="AM54" s="358"/>
      <c r="AN54" s="356"/>
    </row>
    <row r="55" spans="1:40" s="90" customFormat="1" ht="12.75" customHeight="1" thickBot="1">
      <c r="A55" s="252" t="s">
        <v>66</v>
      </c>
      <c r="B55" s="288"/>
      <c r="C55" s="253"/>
      <c r="D55" s="253"/>
      <c r="E55" s="253"/>
      <c r="F55" s="255"/>
      <c r="G55" s="256"/>
      <c r="H55" s="256"/>
      <c r="I55" s="257"/>
      <c r="J55" s="257"/>
      <c r="K55" s="257"/>
      <c r="L55" s="257"/>
      <c r="M55" s="359"/>
      <c r="N55" s="359"/>
      <c r="O55" s="360"/>
      <c r="P55" s="361"/>
      <c r="Q55" s="361"/>
      <c r="R55" s="362"/>
      <c r="S55" s="362"/>
      <c r="T55" s="362"/>
      <c r="U55" s="362"/>
      <c r="V55" s="359"/>
      <c r="W55" s="359"/>
      <c r="X55" s="360"/>
      <c r="Y55" s="361"/>
      <c r="Z55" s="361"/>
      <c r="AA55" s="362"/>
      <c r="AB55" s="362"/>
      <c r="AC55" s="362"/>
      <c r="AD55" s="362"/>
      <c r="AE55" s="359"/>
      <c r="AF55" s="359"/>
      <c r="AG55" s="360"/>
      <c r="AH55" s="361"/>
      <c r="AI55" s="361"/>
      <c r="AJ55" s="362"/>
      <c r="AK55" s="362"/>
      <c r="AL55" s="362"/>
      <c r="AM55" s="362"/>
      <c r="AN55" s="363"/>
    </row>
    <row r="56" spans="1:40" s="93" customFormat="1" ht="12.75" customHeight="1">
      <c r="A56" s="337">
        <v>28</v>
      </c>
      <c r="B56" s="18" t="s">
        <v>67</v>
      </c>
      <c r="C56" s="19"/>
      <c r="D56" s="20" t="s">
        <v>36</v>
      </c>
      <c r="E56" s="200"/>
      <c r="F56" s="201"/>
      <c r="G56" s="202"/>
      <c r="H56" s="202"/>
      <c r="I56" s="219"/>
      <c r="J56" s="219"/>
      <c r="K56" s="219"/>
      <c r="L56" s="217"/>
      <c r="M56" s="342">
        <f>IF(M18=0,"-",M40*(1+(M35-M36)/(M36-M34)))</f>
        <v>155.8779817810131</v>
      </c>
      <c r="N56" s="343"/>
      <c r="O56" s="344"/>
      <c r="P56" s="345"/>
      <c r="Q56" s="345"/>
      <c r="R56" s="364"/>
      <c r="S56" s="364"/>
      <c r="T56" s="364"/>
      <c r="U56" s="343"/>
      <c r="V56" s="342">
        <f>IF(V18=0,"-",V40*(1+(V35-V36)/(V36-V34)))</f>
        <v>153.53360311621404</v>
      </c>
      <c r="W56" s="343"/>
      <c r="X56" s="344"/>
      <c r="Y56" s="345"/>
      <c r="Z56" s="345"/>
      <c r="AA56" s="364"/>
      <c r="AB56" s="364"/>
      <c r="AC56" s="364"/>
      <c r="AD56" s="343"/>
      <c r="AE56" s="342">
        <f>IF(AE18=0,"-",AE40*(1+(AE35-AE36)/(AE36-AE34)))</f>
        <v>156.16257310737572</v>
      </c>
      <c r="AF56" s="343"/>
      <c r="AG56" s="344"/>
      <c r="AH56" s="345"/>
      <c r="AI56" s="345"/>
      <c r="AJ56" s="364"/>
      <c r="AK56" s="364"/>
      <c r="AL56" s="364"/>
      <c r="AM56" s="343"/>
      <c r="AN56" s="342" t="str">
        <f>IF(AN18=0,"-",AN40*(1+(AN35-AN36)/(AN36-AN34)))</f>
        <v>-</v>
      </c>
    </row>
    <row r="57" spans="1:40" s="93" customFormat="1" ht="12.75" customHeight="1">
      <c r="A57" s="336">
        <v>29</v>
      </c>
      <c r="B57" s="21" t="s">
        <v>68</v>
      </c>
      <c r="C57" s="22"/>
      <c r="D57" s="23" t="s">
        <v>36</v>
      </c>
      <c r="E57" s="205"/>
      <c r="F57" s="206"/>
      <c r="G57" s="207"/>
      <c r="H57" s="207"/>
      <c r="I57" s="207"/>
      <c r="J57" s="207"/>
      <c r="K57" s="207"/>
      <c r="L57" s="207"/>
      <c r="M57" s="311">
        <f>IF(M18=0,"-",M56-M40)</f>
        <v>20.339927150158985</v>
      </c>
      <c r="N57" s="347"/>
      <c r="O57" s="348"/>
      <c r="P57" s="349"/>
      <c r="Q57" s="349"/>
      <c r="R57" s="349"/>
      <c r="S57" s="349"/>
      <c r="T57" s="349"/>
      <c r="U57" s="349"/>
      <c r="V57" s="311">
        <f>IF(V18=0,"-",V56-V40)</f>
        <v>17.995548485359933</v>
      </c>
      <c r="W57" s="347"/>
      <c r="X57" s="348"/>
      <c r="Y57" s="349"/>
      <c r="Z57" s="349"/>
      <c r="AA57" s="349"/>
      <c r="AB57" s="349"/>
      <c r="AC57" s="349"/>
      <c r="AD57" s="349"/>
      <c r="AE57" s="311">
        <f>IF(AE18=0,"-",AE56-AE40)</f>
        <v>20.624518476521615</v>
      </c>
      <c r="AF57" s="347"/>
      <c r="AG57" s="348"/>
      <c r="AH57" s="349"/>
      <c r="AI57" s="349"/>
      <c r="AJ57" s="349"/>
      <c r="AK57" s="349"/>
      <c r="AL57" s="349"/>
      <c r="AM57" s="349"/>
      <c r="AN57" s="311" t="str">
        <f>IF(AN18=0,"-",AN56-AN40)</f>
        <v>-</v>
      </c>
    </row>
    <row r="58" spans="1:40" s="93" customFormat="1" ht="12.75" customHeight="1">
      <c r="A58" s="336">
        <v>30</v>
      </c>
      <c r="B58" s="21" t="s">
        <v>69</v>
      </c>
      <c r="C58" s="22"/>
      <c r="D58" s="23" t="s">
        <v>52</v>
      </c>
      <c r="E58" s="205"/>
      <c r="F58" s="206"/>
      <c r="G58" s="207"/>
      <c r="H58" s="207"/>
      <c r="I58" s="207"/>
      <c r="J58" s="207"/>
      <c r="K58" s="207"/>
      <c r="L58" s="207"/>
      <c r="M58" s="311">
        <f>IF(M18=0,"-",(M29+M38)*M39)</f>
        <v>75.5532</v>
      </c>
      <c r="N58" s="347"/>
      <c r="O58" s="348"/>
      <c r="P58" s="349"/>
      <c r="Q58" s="349"/>
      <c r="R58" s="349"/>
      <c r="S58" s="349"/>
      <c r="T58" s="349"/>
      <c r="U58" s="349"/>
      <c r="V58" s="311">
        <f>IF(V18=0,"-",(V29+V38)*V39)</f>
        <v>72.98424000000003</v>
      </c>
      <c r="W58" s="347"/>
      <c r="X58" s="348"/>
      <c r="Y58" s="349"/>
      <c r="Z58" s="349"/>
      <c r="AA58" s="349"/>
      <c r="AB58" s="349"/>
      <c r="AC58" s="349"/>
      <c r="AD58" s="349"/>
      <c r="AE58" s="311">
        <f>IF(AE18=0,"-",(AE29+AE38)*AE39)</f>
        <v>71.6688</v>
      </c>
      <c r="AF58" s="347"/>
      <c r="AG58" s="348"/>
      <c r="AH58" s="349"/>
      <c r="AI58" s="349"/>
      <c r="AJ58" s="349"/>
      <c r="AK58" s="349"/>
      <c r="AL58" s="349"/>
      <c r="AM58" s="349"/>
      <c r="AN58" s="311" t="str">
        <f>IF(AN18=0,"-",(AN29+AN38)*AN39)</f>
        <v>-</v>
      </c>
    </row>
    <row r="59" spans="1:40" s="93" customFormat="1" ht="12.75" customHeight="1">
      <c r="A59" s="336">
        <v>31</v>
      </c>
      <c r="B59" s="21" t="s">
        <v>70</v>
      </c>
      <c r="C59" s="22"/>
      <c r="D59" s="23" t="s">
        <v>52</v>
      </c>
      <c r="E59" s="205"/>
      <c r="F59" s="206"/>
      <c r="G59" s="207"/>
      <c r="H59" s="207"/>
      <c r="I59" s="207"/>
      <c r="J59" s="207"/>
      <c r="K59" s="207"/>
      <c r="L59" s="207"/>
      <c r="M59" s="311">
        <f>IF(M18=0,"-",M58-M41)</f>
        <v>21.33797814765836</v>
      </c>
      <c r="N59" s="347"/>
      <c r="O59" s="348"/>
      <c r="P59" s="349"/>
      <c r="Q59" s="349"/>
      <c r="R59" s="349"/>
      <c r="S59" s="349"/>
      <c r="T59" s="349"/>
      <c r="U59" s="349"/>
      <c r="V59" s="311">
        <f>IF(V18=0,"-",V58-V41)</f>
        <v>18.769018147658386</v>
      </c>
      <c r="W59" s="347"/>
      <c r="X59" s="348"/>
      <c r="Y59" s="349"/>
      <c r="Z59" s="349"/>
      <c r="AA59" s="349"/>
      <c r="AB59" s="349"/>
      <c r="AC59" s="349"/>
      <c r="AD59" s="349"/>
      <c r="AE59" s="311">
        <f>IF(AE18=0,"-",AE58-AE41)</f>
        <v>17.453578147658362</v>
      </c>
      <c r="AF59" s="347"/>
      <c r="AG59" s="348"/>
      <c r="AH59" s="349"/>
      <c r="AI59" s="349"/>
      <c r="AJ59" s="349"/>
      <c r="AK59" s="349"/>
      <c r="AL59" s="349"/>
      <c r="AM59" s="349"/>
      <c r="AN59" s="311" t="str">
        <f>IF(AN18=0,"-",AN58-AN41)</f>
        <v>-</v>
      </c>
    </row>
    <row r="60" spans="1:40" s="93" customFormat="1" ht="12.75" customHeight="1">
      <c r="A60" s="336">
        <v>32</v>
      </c>
      <c r="B60" s="21" t="s">
        <v>71</v>
      </c>
      <c r="C60" s="22"/>
      <c r="D60" s="23" t="s">
        <v>52</v>
      </c>
      <c r="E60" s="205"/>
      <c r="F60" s="206"/>
      <c r="G60" s="207"/>
      <c r="H60" s="207"/>
      <c r="I60" s="207"/>
      <c r="J60" s="207"/>
      <c r="K60" s="207"/>
      <c r="L60" s="207"/>
      <c r="M60" s="311">
        <f>IF(M18=0,"-",M57)</f>
        <v>20.339927150158985</v>
      </c>
      <c r="N60" s="347"/>
      <c r="O60" s="348"/>
      <c r="P60" s="349"/>
      <c r="Q60" s="349"/>
      <c r="R60" s="349"/>
      <c r="S60" s="349"/>
      <c r="T60" s="349"/>
      <c r="U60" s="349"/>
      <c r="V60" s="311">
        <f>IF(V18=0,"-",V57)</f>
        <v>17.995548485359933</v>
      </c>
      <c r="W60" s="347"/>
      <c r="X60" s="348"/>
      <c r="Y60" s="349"/>
      <c r="Z60" s="349"/>
      <c r="AA60" s="349"/>
      <c r="AB60" s="349"/>
      <c r="AC60" s="349"/>
      <c r="AD60" s="349"/>
      <c r="AE60" s="311">
        <f>IF(AE18=0,"-",AE57)</f>
        <v>20.624518476521615</v>
      </c>
      <c r="AF60" s="347"/>
      <c r="AG60" s="348"/>
      <c r="AH60" s="349"/>
      <c r="AI60" s="349"/>
      <c r="AJ60" s="349"/>
      <c r="AK60" s="349"/>
      <c r="AL60" s="349"/>
      <c r="AM60" s="349"/>
      <c r="AN60" s="311" t="str">
        <f>IF(AN18=0,"-",AN57)</f>
        <v>-</v>
      </c>
    </row>
    <row r="61" spans="1:40" s="93" customFormat="1" ht="12.75" customHeight="1">
      <c r="A61" s="336">
        <v>33</v>
      </c>
      <c r="B61" s="27" t="s">
        <v>72</v>
      </c>
      <c r="C61" s="22"/>
      <c r="D61" s="23" t="s">
        <v>60</v>
      </c>
      <c r="E61" s="205"/>
      <c r="F61" s="206"/>
      <c r="G61" s="207"/>
      <c r="H61" s="207"/>
      <c r="I61" s="207"/>
      <c r="J61" s="207"/>
      <c r="K61" s="207"/>
      <c r="L61" s="207"/>
      <c r="M61" s="311">
        <f>IF(M18=0,"-",100*M57/M40)</f>
        <v>15.00680174697503</v>
      </c>
      <c r="N61" s="347"/>
      <c r="O61" s="348"/>
      <c r="P61" s="349"/>
      <c r="Q61" s="349"/>
      <c r="R61" s="349"/>
      <c r="S61" s="349"/>
      <c r="T61" s="349"/>
      <c r="U61" s="349"/>
      <c r="V61" s="311">
        <f>IF(V18=0,"-",100*V57/V40)</f>
        <v>13.277118765185078</v>
      </c>
      <c r="W61" s="347"/>
      <c r="X61" s="348"/>
      <c r="Y61" s="349"/>
      <c r="Z61" s="349"/>
      <c r="AA61" s="349"/>
      <c r="AB61" s="349"/>
      <c r="AC61" s="349"/>
      <c r="AD61" s="349"/>
      <c r="AE61" s="311">
        <f>IF(AE18=0,"-",100*AE57/AE40)</f>
        <v>15.216773276474795</v>
      </c>
      <c r="AF61" s="347"/>
      <c r="AG61" s="348"/>
      <c r="AH61" s="349"/>
      <c r="AI61" s="349"/>
      <c r="AJ61" s="349"/>
      <c r="AK61" s="349"/>
      <c r="AL61" s="349"/>
      <c r="AM61" s="349"/>
      <c r="AN61" s="311" t="str">
        <f>IF(AN18=0,"-",100*AN57/AN40)</f>
        <v>-</v>
      </c>
    </row>
    <row r="62" spans="1:40" s="93" customFormat="1" ht="12.75" customHeight="1">
      <c r="A62" s="336">
        <v>34</v>
      </c>
      <c r="B62" s="28" t="s">
        <v>73</v>
      </c>
      <c r="C62" s="22"/>
      <c r="D62" s="23" t="s">
        <v>62</v>
      </c>
      <c r="E62" s="205"/>
      <c r="F62" s="206"/>
      <c r="G62" s="207"/>
      <c r="H62" s="207"/>
      <c r="I62" s="207"/>
      <c r="J62" s="207"/>
      <c r="K62" s="207"/>
      <c r="L62" s="207"/>
      <c r="M62" s="311">
        <f>IF(M18=0,"-",M56/M58)</f>
        <v>2.0631552572361342</v>
      </c>
      <c r="N62" s="347"/>
      <c r="O62" s="348"/>
      <c r="P62" s="349"/>
      <c r="Q62" s="349"/>
      <c r="R62" s="349"/>
      <c r="S62" s="349"/>
      <c r="T62" s="349"/>
      <c r="U62" s="349"/>
      <c r="V62" s="311">
        <f>IF(V18=0,"-",V56/V58)</f>
        <v>2.103654201457931</v>
      </c>
      <c r="W62" s="347"/>
      <c r="X62" s="348"/>
      <c r="Y62" s="349"/>
      <c r="Z62" s="349"/>
      <c r="AA62" s="349"/>
      <c r="AB62" s="349"/>
      <c r="AC62" s="349"/>
      <c r="AD62" s="349"/>
      <c r="AE62" s="311">
        <f>IF(AE18=0,"-",AE56/AE58)</f>
        <v>2.1789477863083477</v>
      </c>
      <c r="AF62" s="347"/>
      <c r="AG62" s="348"/>
      <c r="AH62" s="349"/>
      <c r="AI62" s="349"/>
      <c r="AJ62" s="349"/>
      <c r="AK62" s="349"/>
      <c r="AL62" s="349"/>
      <c r="AM62" s="349"/>
      <c r="AN62" s="311" t="str">
        <f>IF(AN18=0,"-",AN56/AN58)</f>
        <v>-</v>
      </c>
    </row>
    <row r="63" spans="1:40" s="93" customFormat="1" ht="12.75" customHeight="1">
      <c r="A63" s="336">
        <v>35</v>
      </c>
      <c r="B63" s="29" t="s">
        <v>74</v>
      </c>
      <c r="C63" s="22"/>
      <c r="D63" s="23" t="s">
        <v>62</v>
      </c>
      <c r="E63" s="205"/>
      <c r="F63" s="206"/>
      <c r="G63" s="207"/>
      <c r="H63" s="207"/>
      <c r="I63" s="207"/>
      <c r="J63" s="207"/>
      <c r="K63" s="207"/>
      <c r="L63" s="207"/>
      <c r="M63" s="311">
        <f>IF(M18=0,"-",M40/M58)</f>
        <v>1.793941945951384</v>
      </c>
      <c r="N63" s="347"/>
      <c r="O63" s="348"/>
      <c r="P63" s="349"/>
      <c r="Q63" s="349"/>
      <c r="R63" s="349"/>
      <c r="S63" s="349"/>
      <c r="T63" s="349"/>
      <c r="U63" s="349"/>
      <c r="V63" s="311">
        <f>IF(V18=0,"-",V40/V58)</f>
        <v>1.8570866070654988</v>
      </c>
      <c r="W63" s="347"/>
      <c r="X63" s="348"/>
      <c r="Y63" s="349"/>
      <c r="Z63" s="349"/>
      <c r="AA63" s="349"/>
      <c r="AB63" s="349"/>
      <c r="AC63" s="349"/>
      <c r="AD63" s="349"/>
      <c r="AE63" s="311">
        <f>IF(AE18=0,"-",AE40/AE58)</f>
        <v>1.8911723739040434</v>
      </c>
      <c r="AF63" s="347"/>
      <c r="AG63" s="348"/>
      <c r="AH63" s="349"/>
      <c r="AI63" s="349"/>
      <c r="AJ63" s="349"/>
      <c r="AK63" s="349"/>
      <c r="AL63" s="349"/>
      <c r="AM63" s="349"/>
      <c r="AN63" s="311" t="str">
        <f>IF(AN18=0,"-",AN40/AN58)</f>
        <v>-</v>
      </c>
    </row>
    <row r="64" spans="1:40" s="93" customFormat="1" ht="12.75" customHeight="1">
      <c r="A64" s="336">
        <v>36</v>
      </c>
      <c r="B64" s="21" t="s">
        <v>75</v>
      </c>
      <c r="C64" s="22"/>
      <c r="D64" s="23"/>
      <c r="E64" s="205"/>
      <c r="F64" s="206"/>
      <c r="G64" s="207"/>
      <c r="H64" s="207"/>
      <c r="I64" s="207"/>
      <c r="J64" s="207"/>
      <c r="K64" s="207"/>
      <c r="L64" s="207"/>
      <c r="M64" s="311">
        <f>IF(M18=0,"-",M59/M41)</f>
        <v>0.39357909861133844</v>
      </c>
      <c r="N64" s="347"/>
      <c r="O64" s="348"/>
      <c r="P64" s="349"/>
      <c r="Q64" s="349"/>
      <c r="R64" s="349"/>
      <c r="S64" s="349"/>
      <c r="T64" s="349"/>
      <c r="U64" s="349"/>
      <c r="V64" s="311">
        <f>IF(V18=0,"-",V59/V41)</f>
        <v>0.34619462037390375</v>
      </c>
      <c r="W64" s="347"/>
      <c r="X64" s="348"/>
      <c r="Y64" s="349"/>
      <c r="Z64" s="349"/>
      <c r="AA64" s="349"/>
      <c r="AB64" s="349"/>
      <c r="AC64" s="349"/>
      <c r="AD64" s="349"/>
      <c r="AE64" s="311">
        <f>IF(AE18=0,"-",AE59/AE41)</f>
        <v>0.32193132392216733</v>
      </c>
      <c r="AF64" s="347"/>
      <c r="AG64" s="348"/>
      <c r="AH64" s="349"/>
      <c r="AI64" s="349"/>
      <c r="AJ64" s="349"/>
      <c r="AK64" s="349"/>
      <c r="AL64" s="349"/>
      <c r="AM64" s="349"/>
      <c r="AN64" s="311" t="str">
        <f>IF(AN18=0,"-",AN59/AN41)</f>
        <v>-</v>
      </c>
    </row>
    <row r="65" spans="1:40" s="93" customFormat="1" ht="12.75" customHeight="1" thickBot="1">
      <c r="A65" s="339">
        <v>37</v>
      </c>
      <c r="B65" s="24" t="s">
        <v>76</v>
      </c>
      <c r="C65" s="25"/>
      <c r="D65" s="26" t="s">
        <v>60</v>
      </c>
      <c r="E65" s="212"/>
      <c r="F65" s="213"/>
      <c r="G65" s="214"/>
      <c r="H65" s="214"/>
      <c r="I65" s="214"/>
      <c r="J65" s="214"/>
      <c r="K65" s="214"/>
      <c r="L65" s="214"/>
      <c r="M65" s="312">
        <f>IF(M18=0,"-",100*M60/M59)</f>
        <v>95.322654327449</v>
      </c>
      <c r="N65" s="352"/>
      <c r="O65" s="353"/>
      <c r="P65" s="354"/>
      <c r="Q65" s="354"/>
      <c r="R65" s="354"/>
      <c r="S65" s="354"/>
      <c r="T65" s="354"/>
      <c r="U65" s="354"/>
      <c r="V65" s="312">
        <f>IF(V18=0,"-",100*V60/V59)</f>
        <v>95.87900839450703</v>
      </c>
      <c r="W65" s="352"/>
      <c r="X65" s="353"/>
      <c r="Y65" s="354"/>
      <c r="Z65" s="354"/>
      <c r="AA65" s="354"/>
      <c r="AB65" s="354"/>
      <c r="AC65" s="354"/>
      <c r="AD65" s="354"/>
      <c r="AE65" s="312">
        <f>IF(AE18=0,"-",100*AE60/AE59)</f>
        <v>118.16785247149267</v>
      </c>
      <c r="AF65" s="352"/>
      <c r="AG65" s="353"/>
      <c r="AH65" s="354"/>
      <c r="AI65" s="354"/>
      <c r="AJ65" s="354"/>
      <c r="AK65" s="354"/>
      <c r="AL65" s="354"/>
      <c r="AM65" s="354"/>
      <c r="AN65" s="312" t="str">
        <f>IF(AN18=0,"-",100*AN60/AN59)</f>
        <v>-</v>
      </c>
    </row>
    <row r="66" spans="2:40" s="103" customFormat="1" ht="12.75" customHeight="1" thickBot="1"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94"/>
      <c r="P66" s="143"/>
      <c r="Q66" s="143"/>
      <c r="R66" s="143"/>
      <c r="S66" s="143"/>
      <c r="T66" s="143"/>
      <c r="U66" s="143"/>
      <c r="V66" s="143"/>
      <c r="W66" s="143"/>
      <c r="X66" s="94"/>
      <c r="Y66" s="143"/>
      <c r="Z66" s="143"/>
      <c r="AA66" s="143"/>
      <c r="AB66" s="143"/>
      <c r="AC66" s="143"/>
      <c r="AD66" s="143"/>
      <c r="AE66" s="143"/>
      <c r="AF66" s="143"/>
      <c r="AG66" s="94"/>
      <c r="AH66" s="143"/>
      <c r="AI66" s="143"/>
      <c r="AJ66" s="143"/>
      <c r="AK66" s="143"/>
      <c r="AL66" s="143"/>
      <c r="AM66" s="143"/>
      <c r="AN66" s="143"/>
    </row>
    <row r="67" spans="1:40" s="103" customFormat="1" ht="12.75" customHeight="1" thickBot="1">
      <c r="A67" s="104"/>
      <c r="B67" s="94"/>
      <c r="C67" s="94"/>
      <c r="D67" s="94"/>
      <c r="E67" s="713" t="s">
        <v>77</v>
      </c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0"/>
      <c r="AN67" s="251"/>
    </row>
    <row r="68" spans="1:40" s="93" customFormat="1" ht="12.75" customHeight="1">
      <c r="A68" s="286"/>
      <c r="B68" s="144"/>
      <c r="C68" s="286"/>
      <c r="D68" s="145"/>
      <c r="E68" s="34" t="s">
        <v>78</v>
      </c>
      <c r="F68" s="36" t="s">
        <v>78</v>
      </c>
      <c r="G68" s="37" t="s">
        <v>78</v>
      </c>
      <c r="H68" s="35" t="s">
        <v>79</v>
      </c>
      <c r="I68" s="37" t="s">
        <v>79</v>
      </c>
      <c r="J68" s="37" t="s">
        <v>79</v>
      </c>
      <c r="K68" s="37" t="s">
        <v>80</v>
      </c>
      <c r="L68" s="37" t="s">
        <v>81</v>
      </c>
      <c r="M68" s="38" t="s">
        <v>82</v>
      </c>
      <c r="N68" s="34" t="s">
        <v>78</v>
      </c>
      <c r="O68" s="36" t="s">
        <v>78</v>
      </c>
      <c r="P68" s="37" t="s">
        <v>78</v>
      </c>
      <c r="Q68" s="35" t="s">
        <v>79</v>
      </c>
      <c r="R68" s="37" t="s">
        <v>79</v>
      </c>
      <c r="S68" s="37" t="s">
        <v>79</v>
      </c>
      <c r="T68" s="37" t="s">
        <v>80</v>
      </c>
      <c r="U68" s="37" t="s">
        <v>81</v>
      </c>
      <c r="V68" s="38" t="s">
        <v>82</v>
      </c>
      <c r="W68" s="34" t="s">
        <v>78</v>
      </c>
      <c r="X68" s="36" t="s">
        <v>78</v>
      </c>
      <c r="Y68" s="37" t="s">
        <v>78</v>
      </c>
      <c r="Z68" s="35" t="s">
        <v>79</v>
      </c>
      <c r="AA68" s="37" t="s">
        <v>79</v>
      </c>
      <c r="AB68" s="37" t="s">
        <v>79</v>
      </c>
      <c r="AC68" s="37" t="s">
        <v>80</v>
      </c>
      <c r="AD68" s="37" t="s">
        <v>81</v>
      </c>
      <c r="AE68" s="38" t="s">
        <v>82</v>
      </c>
      <c r="AF68" s="34" t="s">
        <v>78</v>
      </c>
      <c r="AG68" s="36" t="s">
        <v>78</v>
      </c>
      <c r="AH68" s="37" t="s">
        <v>78</v>
      </c>
      <c r="AI68" s="35" t="s">
        <v>79</v>
      </c>
      <c r="AJ68" s="37" t="s">
        <v>79</v>
      </c>
      <c r="AK68" s="37" t="s">
        <v>79</v>
      </c>
      <c r="AL68" s="37" t="s">
        <v>80</v>
      </c>
      <c r="AM68" s="37" t="s">
        <v>81</v>
      </c>
      <c r="AN68" s="38" t="s">
        <v>82</v>
      </c>
    </row>
    <row r="69" spans="1:40" s="93" customFormat="1" ht="12.75" customHeight="1" thickBot="1">
      <c r="A69" s="286"/>
      <c r="B69" s="144"/>
      <c r="C69" s="286"/>
      <c r="D69" s="145"/>
      <c r="E69" s="39" t="s">
        <v>83</v>
      </c>
      <c r="F69" s="41" t="s">
        <v>84</v>
      </c>
      <c r="G69" s="42" t="s">
        <v>85</v>
      </c>
      <c r="H69" s="40" t="s">
        <v>83</v>
      </c>
      <c r="I69" s="43" t="s">
        <v>85</v>
      </c>
      <c r="J69" s="42" t="s">
        <v>85</v>
      </c>
      <c r="K69" s="42" t="s">
        <v>86</v>
      </c>
      <c r="L69" s="42" t="s">
        <v>87</v>
      </c>
      <c r="M69" s="44" t="s">
        <v>86</v>
      </c>
      <c r="N69" s="39" t="s">
        <v>83</v>
      </c>
      <c r="O69" s="41" t="s">
        <v>84</v>
      </c>
      <c r="P69" s="42" t="s">
        <v>85</v>
      </c>
      <c r="Q69" s="40" t="s">
        <v>83</v>
      </c>
      <c r="R69" s="43" t="s">
        <v>85</v>
      </c>
      <c r="S69" s="42" t="s">
        <v>85</v>
      </c>
      <c r="T69" s="42" t="s">
        <v>86</v>
      </c>
      <c r="U69" s="42" t="s">
        <v>87</v>
      </c>
      <c r="V69" s="44" t="s">
        <v>86</v>
      </c>
      <c r="W69" s="39" t="s">
        <v>83</v>
      </c>
      <c r="X69" s="41" t="s">
        <v>84</v>
      </c>
      <c r="Y69" s="42" t="s">
        <v>85</v>
      </c>
      <c r="Z69" s="40" t="s">
        <v>83</v>
      </c>
      <c r="AA69" s="43" t="s">
        <v>85</v>
      </c>
      <c r="AB69" s="42" t="s">
        <v>85</v>
      </c>
      <c r="AC69" s="42" t="s">
        <v>86</v>
      </c>
      <c r="AD69" s="42" t="s">
        <v>87</v>
      </c>
      <c r="AE69" s="44" t="s">
        <v>86</v>
      </c>
      <c r="AF69" s="39" t="s">
        <v>83</v>
      </c>
      <c r="AG69" s="41" t="s">
        <v>84</v>
      </c>
      <c r="AH69" s="42" t="s">
        <v>85</v>
      </c>
      <c r="AI69" s="40" t="s">
        <v>83</v>
      </c>
      <c r="AJ69" s="43" t="s">
        <v>85</v>
      </c>
      <c r="AK69" s="42" t="s">
        <v>85</v>
      </c>
      <c r="AL69" s="42" t="s">
        <v>86</v>
      </c>
      <c r="AM69" s="42" t="s">
        <v>87</v>
      </c>
      <c r="AN69" s="44" t="s">
        <v>86</v>
      </c>
    </row>
    <row r="70" spans="1:61" s="93" customFormat="1" ht="12.75" customHeight="1" thickBot="1">
      <c r="A70" s="286"/>
      <c r="B70" s="144"/>
      <c r="C70" s="286"/>
      <c r="D70" s="145"/>
      <c r="E70" s="39" t="s">
        <v>23</v>
      </c>
      <c r="F70" s="46" t="s">
        <v>88</v>
      </c>
      <c r="G70" s="47" t="s">
        <v>23</v>
      </c>
      <c r="H70" s="45" t="s">
        <v>60</v>
      </c>
      <c r="I70" s="47" t="s">
        <v>23</v>
      </c>
      <c r="J70" s="47" t="s">
        <v>60</v>
      </c>
      <c r="K70" s="47" t="s">
        <v>89</v>
      </c>
      <c r="L70" s="47" t="s">
        <v>49</v>
      </c>
      <c r="M70" s="48" t="s">
        <v>31</v>
      </c>
      <c r="N70" s="39" t="s">
        <v>23</v>
      </c>
      <c r="O70" s="49" t="s">
        <v>88</v>
      </c>
      <c r="P70" s="47" t="s">
        <v>23</v>
      </c>
      <c r="Q70" s="45" t="s">
        <v>60</v>
      </c>
      <c r="R70" s="47" t="s">
        <v>23</v>
      </c>
      <c r="S70" s="47" t="s">
        <v>60</v>
      </c>
      <c r="T70" s="47" t="s">
        <v>89</v>
      </c>
      <c r="U70" s="47" t="s">
        <v>49</v>
      </c>
      <c r="V70" s="48" t="s">
        <v>31</v>
      </c>
      <c r="W70" s="39" t="s">
        <v>23</v>
      </c>
      <c r="X70" s="49" t="s">
        <v>88</v>
      </c>
      <c r="Y70" s="47" t="s">
        <v>23</v>
      </c>
      <c r="Z70" s="45" t="s">
        <v>60</v>
      </c>
      <c r="AA70" s="47" t="s">
        <v>23</v>
      </c>
      <c r="AB70" s="47" t="s">
        <v>60</v>
      </c>
      <c r="AC70" s="47" t="s">
        <v>89</v>
      </c>
      <c r="AD70" s="47" t="s">
        <v>49</v>
      </c>
      <c r="AE70" s="48" t="s">
        <v>31</v>
      </c>
      <c r="AF70" s="39" t="s">
        <v>23</v>
      </c>
      <c r="AG70" s="49" t="s">
        <v>88</v>
      </c>
      <c r="AH70" s="47" t="s">
        <v>23</v>
      </c>
      <c r="AI70" s="45" t="s">
        <v>60</v>
      </c>
      <c r="AJ70" s="47" t="s">
        <v>23</v>
      </c>
      <c r="AK70" s="47" t="s">
        <v>60</v>
      </c>
      <c r="AL70" s="47" t="s">
        <v>89</v>
      </c>
      <c r="AM70" s="47" t="s">
        <v>49</v>
      </c>
      <c r="AN70" s="48" t="s">
        <v>31</v>
      </c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</row>
    <row r="71" spans="1:61" s="93" customFormat="1" ht="12.75" customHeight="1" thickBot="1">
      <c r="A71" s="4" t="s">
        <v>90</v>
      </c>
      <c r="B71" s="384"/>
      <c r="C71" s="5"/>
      <c r="D71" s="10"/>
      <c r="E71" s="323">
        <f>M18</f>
        <v>0.5</v>
      </c>
      <c r="F71" s="324" t="s">
        <v>91</v>
      </c>
      <c r="G71" s="325"/>
      <c r="H71" s="325"/>
      <c r="I71" s="326"/>
      <c r="J71" s="327"/>
      <c r="K71" s="328"/>
      <c r="L71" s="328"/>
      <c r="M71" s="329"/>
      <c r="N71" s="330">
        <f>V18</f>
        <v>1</v>
      </c>
      <c r="O71" s="331" t="s">
        <v>91</v>
      </c>
      <c r="P71" s="332"/>
      <c r="Q71" s="332"/>
      <c r="R71" s="327"/>
      <c r="S71" s="327"/>
      <c r="T71" s="328"/>
      <c r="U71" s="328"/>
      <c r="V71" s="333"/>
      <c r="W71" s="330">
        <f>AE18</f>
        <v>2</v>
      </c>
      <c r="X71" s="331" t="s">
        <v>91</v>
      </c>
      <c r="Y71" s="334"/>
      <c r="Z71" s="334"/>
      <c r="AA71" s="327"/>
      <c r="AB71" s="327"/>
      <c r="AC71" s="328"/>
      <c r="AD71" s="328"/>
      <c r="AE71" s="333"/>
      <c r="AF71" s="330">
        <f>AN18</f>
        <v>0</v>
      </c>
      <c r="AG71" s="331" t="s">
        <v>91</v>
      </c>
      <c r="AH71" s="334"/>
      <c r="AI71" s="334"/>
      <c r="AJ71" s="327"/>
      <c r="AK71" s="327"/>
      <c r="AL71" s="328"/>
      <c r="AM71" s="328"/>
      <c r="AN71" s="329"/>
      <c r="AP71" s="375">
        <f>E71</f>
        <v>0.5</v>
      </c>
      <c r="AQ71" s="376">
        <f>N71</f>
        <v>1</v>
      </c>
      <c r="AR71" s="376">
        <f>W71</f>
        <v>2</v>
      </c>
      <c r="AS71" s="377">
        <f>AF71</f>
        <v>0</v>
      </c>
      <c r="AU71" s="668">
        <f>IF(E71=0,"-",E71)</f>
        <v>0.5</v>
      </c>
      <c r="AV71" s="669"/>
      <c r="AW71" s="669"/>
      <c r="AX71" s="669"/>
      <c r="AY71" s="670">
        <f>IF(N71=0,"-",N71)</f>
        <v>1</v>
      </c>
      <c r="AZ71" s="669"/>
      <c r="BA71" s="669"/>
      <c r="BB71" s="669"/>
      <c r="BC71" s="670">
        <f>IF(W71=0,"-",W71)</f>
        <v>2</v>
      </c>
      <c r="BD71" s="669"/>
      <c r="BE71" s="669"/>
      <c r="BF71" s="669"/>
      <c r="BG71" s="670">
        <f>IF(A71=0,"-",AF71)</f>
        <v>0</v>
      </c>
      <c r="BH71" s="669"/>
      <c r="BI71" s="671"/>
    </row>
    <row r="72" spans="1:61" s="103" customFormat="1" ht="12.75" customHeight="1">
      <c r="A72" s="18" t="s">
        <v>92</v>
      </c>
      <c r="B72" s="19"/>
      <c r="C72" s="30"/>
      <c r="D72" s="31"/>
      <c r="E72" s="277"/>
      <c r="F72" s="86"/>
      <c r="G72" s="87">
        <v>1.1222</v>
      </c>
      <c r="H72" s="370"/>
      <c r="I72" s="73">
        <f>IF(OR(G72=0,$M$18=0),0,G72-$G$72)</f>
        <v>0</v>
      </c>
      <c r="J72" s="73">
        <f>IF(OR(G72=0,$M$18=0),0,100*I72/$M$29)</f>
        <v>0</v>
      </c>
      <c r="K72" s="88"/>
      <c r="L72" s="88"/>
      <c r="M72" s="89"/>
      <c r="N72" s="277"/>
      <c r="O72" s="86"/>
      <c r="P72" s="87">
        <v>1.1905</v>
      </c>
      <c r="Q72" s="370"/>
      <c r="R72" s="73">
        <f>IF(OR(P72=0,$V$18=0),0,P72-$P$72)</f>
        <v>0</v>
      </c>
      <c r="S72" s="73">
        <f>IF(OR(P72=0,$V$18=0),0,100*R72/$V$29)</f>
        <v>0</v>
      </c>
      <c r="T72" s="88"/>
      <c r="U72" s="88"/>
      <c r="V72" s="88"/>
      <c r="W72" s="277"/>
      <c r="X72" s="86"/>
      <c r="Y72" s="87">
        <v>1.0851</v>
      </c>
      <c r="Z72" s="370"/>
      <c r="AA72" s="73">
        <f>IF(OR(Y72=0,$AE$18=0),0,Y72-$Y$72)</f>
        <v>0</v>
      </c>
      <c r="AB72" s="73">
        <f>IF(OR(Y72=0,$AE$18=0),0,100*AA72/$AE$29)</f>
        <v>0</v>
      </c>
      <c r="AC72" s="88"/>
      <c r="AD72" s="88"/>
      <c r="AE72" s="88"/>
      <c r="AF72" s="277"/>
      <c r="AG72" s="86"/>
      <c r="AH72" s="87"/>
      <c r="AI72" s="370"/>
      <c r="AJ72" s="73">
        <f>IF(OR(AH72=0,$AE$18=0),0,AH72-$Y$72)</f>
        <v>0</v>
      </c>
      <c r="AK72" s="73">
        <f>IF(OR(AH72=0,$AE$18=0),0,100*AJ72/$AE$29)</f>
        <v>0</v>
      </c>
      <c r="AL72" s="88"/>
      <c r="AM72" s="88"/>
      <c r="AN72" s="89"/>
      <c r="AO72" s="236"/>
      <c r="AP72" s="269"/>
      <c r="AQ72" s="270"/>
      <c r="AR72" s="270"/>
      <c r="AS72" s="120"/>
      <c r="AU72" s="525"/>
      <c r="AV72" s="672"/>
      <c r="AW72" s="672"/>
      <c r="AX72" s="672"/>
      <c r="AY72" s="672"/>
      <c r="AZ72" s="672"/>
      <c r="BA72" s="672"/>
      <c r="BB72" s="672"/>
      <c r="BC72" s="672"/>
      <c r="BD72" s="672"/>
      <c r="BE72" s="672"/>
      <c r="BF72" s="672"/>
      <c r="BG72" s="672"/>
      <c r="BH72" s="672"/>
      <c r="BI72" s="673"/>
    </row>
    <row r="73" spans="1:61" s="103" customFormat="1" ht="12.75" customHeight="1" thickBot="1">
      <c r="A73" s="24" t="s">
        <v>93</v>
      </c>
      <c r="B73" s="25"/>
      <c r="C73" s="32"/>
      <c r="D73" s="33"/>
      <c r="E73" s="303"/>
      <c r="F73" s="304"/>
      <c r="G73" s="72">
        <v>1.1125</v>
      </c>
      <c r="H73" s="370"/>
      <c r="I73" s="73">
        <f>IF(OR(G73=0,$M$18=0),0,G73-$G$72)</f>
        <v>-0.009700000000000042</v>
      </c>
      <c r="J73" s="73">
        <f>IF(OR(G73=0,$M$18=0),0,100*I73/$M$29)</f>
        <v>-0.4850000000000021</v>
      </c>
      <c r="K73" s="88"/>
      <c r="L73" s="88"/>
      <c r="M73" s="89"/>
      <c r="N73" s="303"/>
      <c r="O73" s="304"/>
      <c r="P73" s="87">
        <v>1.1524</v>
      </c>
      <c r="Q73" s="370"/>
      <c r="R73" s="73">
        <f>IF(OR(P73=0,$V$18=0),0,P73-$P$72)</f>
        <v>-0.0380999999999998</v>
      </c>
      <c r="S73" s="73">
        <f>IF(OR(P72=0,$V$18=0),0,100*R73/$V$29)</f>
        <v>-1.90499999999999</v>
      </c>
      <c r="T73" s="88"/>
      <c r="U73" s="88"/>
      <c r="V73" s="88"/>
      <c r="W73" s="303"/>
      <c r="X73" s="304"/>
      <c r="Y73" s="87">
        <v>1.0352</v>
      </c>
      <c r="Z73" s="370"/>
      <c r="AA73" s="73">
        <f>IF(OR(Y73=0,$AE$18=0),0,Y73-$Y$72)</f>
        <v>-0.049900000000000055</v>
      </c>
      <c r="AB73" s="73">
        <f>IF(OR(Y73=0,$AE$18=0),0,100*AA73/$AE$29)</f>
        <v>-2.4950000000000028</v>
      </c>
      <c r="AC73" s="88"/>
      <c r="AD73" s="88"/>
      <c r="AE73" s="88"/>
      <c r="AF73" s="303"/>
      <c r="AG73" s="304"/>
      <c r="AH73" s="87"/>
      <c r="AI73" s="370"/>
      <c r="AJ73" s="73">
        <f>IF(OR(AH73=0,$AE$18=0),0,AH73-$Y$72)</f>
        <v>0</v>
      </c>
      <c r="AK73" s="73">
        <f>IF(OR(AH73=0,$AE$18=0),0,100*AJ73/$AE$29)</f>
        <v>0</v>
      </c>
      <c r="AL73" s="88"/>
      <c r="AM73" s="88"/>
      <c r="AN73" s="89"/>
      <c r="AO73" s="236"/>
      <c r="AP73" s="291"/>
      <c r="AQ73" s="292"/>
      <c r="AR73" s="292"/>
      <c r="AS73" s="293"/>
      <c r="AU73" s="525"/>
      <c r="AV73" s="672"/>
      <c r="AW73" s="672"/>
      <c r="AX73" s="672"/>
      <c r="AY73" s="672"/>
      <c r="AZ73" s="672"/>
      <c r="BA73" s="672"/>
      <c r="BB73" s="672"/>
      <c r="BC73" s="672"/>
      <c r="BD73" s="672"/>
      <c r="BE73" s="672"/>
      <c r="BF73" s="672"/>
      <c r="BG73" s="672"/>
      <c r="BH73" s="672"/>
      <c r="BI73" s="673"/>
    </row>
    <row r="74" spans="1:61" s="237" customFormat="1" ht="12.75" customHeight="1">
      <c r="A74" s="91"/>
      <c r="B74" s="286"/>
      <c r="C74" s="92"/>
      <c r="D74" s="286"/>
      <c r="E74" s="278">
        <v>0</v>
      </c>
      <c r="F74" s="76">
        <v>0</v>
      </c>
      <c r="G74" s="79">
        <v>1.1116</v>
      </c>
      <c r="H74" s="71">
        <f>IF(OR(E74=0,$M$18=0),0,100*E74/$M$30)</f>
        <v>0</v>
      </c>
      <c r="I74" s="73">
        <f>IF(OR(E74=0,$M$18=0),0,G74-$G$74)</f>
        <v>0</v>
      </c>
      <c r="J74" s="73">
        <f>IF(OR(E74=0,$M$18=0),0,100*I74/$M$29)</f>
        <v>0</v>
      </c>
      <c r="K74" s="74">
        <f>IF(OR(E74=0,$M$18=0),0,$M$4*(F74-$F$74))</f>
        <v>0</v>
      </c>
      <c r="L74" s="74">
        <v>36</v>
      </c>
      <c r="M74" s="75">
        <f>IF(OR(E74=0,$M$18=0),0,K74/L74)</f>
        <v>0</v>
      </c>
      <c r="N74" s="279">
        <v>0</v>
      </c>
      <c r="O74" s="76">
        <v>0</v>
      </c>
      <c r="P74" s="72">
        <v>1.15156</v>
      </c>
      <c r="Q74" s="71">
        <f>IF(OR(N74=0,$V$18=0),0,100*N74/$V$30)</f>
        <v>0</v>
      </c>
      <c r="R74" s="73">
        <f>IF(OR(N74=0,$V$18=0),0,P74-$P$74)</f>
        <v>0</v>
      </c>
      <c r="S74" s="73">
        <f>IF(OR(N74=0,$V$18=0),0,100*R74/$V$29)</f>
        <v>0</v>
      </c>
      <c r="T74" s="77">
        <f>IF(OR(N74=0,$V$18=0),0,$M$4*(O74-$O$74))</f>
        <v>0</v>
      </c>
      <c r="U74" s="77">
        <v>36</v>
      </c>
      <c r="V74" s="78">
        <f>IF(OR(N74=0,$V$18=0),0,T74/U74)</f>
        <v>0</v>
      </c>
      <c r="W74" s="302">
        <v>0</v>
      </c>
      <c r="X74" s="76">
        <v>0</v>
      </c>
      <c r="Y74" s="72">
        <v>1.0289</v>
      </c>
      <c r="Z74" s="71">
        <f>IF(OR(W74=0,$AE$18=0),0,100*W74/$AE$30)</f>
        <v>0</v>
      </c>
      <c r="AA74" s="73">
        <f>IF(OR(W74=0,$AE$18=0),0,Y74-$Y$74)</f>
        <v>0</v>
      </c>
      <c r="AB74" s="73">
        <f>IF(OR(W74=0,$AE$18=0),0,100*AA74/$AE$29)</f>
        <v>0</v>
      </c>
      <c r="AC74" s="77">
        <f>IF(OR(W74=0,$AE$18=0),0,$M$4*(X74-$X$74))</f>
        <v>0</v>
      </c>
      <c r="AD74" s="77">
        <v>36</v>
      </c>
      <c r="AE74" s="78"/>
      <c r="AF74" s="279">
        <v>0</v>
      </c>
      <c r="AG74" s="76"/>
      <c r="AH74" s="72"/>
      <c r="AI74" s="71">
        <f>IF(OR(AF74=0,$AE$18=0),0,100*AF74/$AE$30)</f>
        <v>0</v>
      </c>
      <c r="AJ74" s="73">
        <f>IF(OR(AF74=0,$AE$18=0),0,AH74-$Y$74)</f>
        <v>0</v>
      </c>
      <c r="AK74" s="73">
        <f>IF(OR(AF74=0,$AE$18=0),0,100*AJ74/$AE$29)</f>
        <v>0</v>
      </c>
      <c r="AL74" s="77">
        <f>IF(OR(AF74=0,$AE$18=0),0,$M$4*(AG74-$X$74))</f>
        <v>0</v>
      </c>
      <c r="AM74" s="77">
        <v>36</v>
      </c>
      <c r="AN74" s="78"/>
      <c r="AP74" s="271">
        <f aca="true" t="shared" si="0" ref="AP74:AP107">IF(AND(H74&lt;=10,M74=MAX($M$74:$M$107)),M74,VLOOKUP(10,$F$74:$M$107,8))</f>
        <v>0.6138888888888889</v>
      </c>
      <c r="AQ74" s="272">
        <f aca="true" t="shared" si="1" ref="AQ74:AQ107">IF(AND(Q74&lt;10,V74=MAX($V$74:$V$107)),V74,VLOOKUP(10,$O$74:$V$107,8))</f>
        <v>0.938888888888889</v>
      </c>
      <c r="AR74" s="272">
        <f aca="true" t="shared" si="2" ref="AR74:AR107">IF(AND(Z74&lt;10,AE74=MAX($AE$74:$AE$107)),AE74,VLOOKUP(10,$X$74:$AE$107,8))</f>
        <v>1.650277777777778</v>
      </c>
      <c r="AS74" s="273">
        <f aca="true" t="shared" si="3" ref="AS74:AS107">IF(AND(AI74&lt;10,AN74=MAX($AN$74:$AN$107)),AN74,VLOOKUP(10,$AG$74:$AN$107,8))</f>
        <v>0</v>
      </c>
      <c r="AU74" s="674">
        <f>IF(H75=0,"-",H74)</f>
        <v>0</v>
      </c>
      <c r="AV74" s="675">
        <f>IF(J75=0,"-",J74)</f>
        <v>0</v>
      </c>
      <c r="AW74" s="676">
        <f>IF(M75=0,"-",M74)</f>
        <v>0</v>
      </c>
      <c r="AX74" s="672"/>
      <c r="AY74" s="676">
        <f>IF(Q75=0,"-",Q74)</f>
        <v>0</v>
      </c>
      <c r="AZ74" s="675">
        <f>IF(S75=0,"-",S74)</f>
        <v>0</v>
      </c>
      <c r="BA74" s="676">
        <f>IF(V75=0,"-",V74)</f>
        <v>0</v>
      </c>
      <c r="BB74" s="672"/>
      <c r="BC74" s="676">
        <f>IF(Z75=0,"-",Z74)</f>
        <v>0</v>
      </c>
      <c r="BD74" s="675">
        <f>IF(AB75=0,"-",AB74)</f>
        <v>0</v>
      </c>
      <c r="BE74" s="676">
        <f>IF(AE75=0,"-",AE74)</f>
        <v>0</v>
      </c>
      <c r="BF74" s="672"/>
      <c r="BG74" s="676">
        <f>IF(AI75=0,"-",AI74)</f>
        <v>0</v>
      </c>
      <c r="BH74" s="675">
        <f>IF(AK75=0,"-",AK74)</f>
        <v>0</v>
      </c>
      <c r="BI74" s="522" t="str">
        <f>IF(AN75=0,"-",AN74)</f>
        <v>-</v>
      </c>
    </row>
    <row r="75" spans="1:61" s="237" customFormat="1" ht="12.75" customHeight="1">
      <c r="A75" s="91"/>
      <c r="B75" s="286"/>
      <c r="C75" s="92"/>
      <c r="D75" s="286"/>
      <c r="E75" s="278">
        <v>0.003</v>
      </c>
      <c r="F75" s="76">
        <v>0.013</v>
      </c>
      <c r="G75" s="79">
        <v>1.1113</v>
      </c>
      <c r="H75" s="71">
        <f>IF(OR(E75=0,$M$18=0),H74,100*E75/$M$30)</f>
        <v>0.049999999999999996</v>
      </c>
      <c r="I75" s="73">
        <f aca="true" t="shared" si="4" ref="I75:I107">IF(OR(E75=0,$M$18=0),I74,G75-$G$74)</f>
        <v>-0.00029999999999996696</v>
      </c>
      <c r="J75" s="73">
        <f>IF(OR(E75=0,$M$18=0),J74,100*I75/$M$29)</f>
        <v>-0.014999999999998348</v>
      </c>
      <c r="K75" s="74">
        <f aca="true" t="shared" si="5" ref="K75:K107">IF(OR(E75=0,$M$18=0),K74,$M$4*(F75-$F$74))</f>
        <v>1.69</v>
      </c>
      <c r="L75" s="74">
        <v>36</v>
      </c>
      <c r="M75" s="75">
        <f>IF(OR(E75=0,$M$18=0),M74,K75/L75)</f>
        <v>0.04694444444444444</v>
      </c>
      <c r="N75" s="279">
        <v>0.003</v>
      </c>
      <c r="O75" s="76">
        <v>0.03</v>
      </c>
      <c r="P75" s="79">
        <v>1.1512</v>
      </c>
      <c r="Q75" s="71">
        <f>IF(OR(N75=0,$V$18=0),Q74,100*N75/$V$30)</f>
        <v>0.049999999999999996</v>
      </c>
      <c r="R75" s="73">
        <f>IF(OR(N75=0,$V$18=0),R74,P75-$P$74)</f>
        <v>-0.00035999999999991594</v>
      </c>
      <c r="S75" s="73">
        <f>IF(OR(N75=0,$V$18=0),S74,100*R75/$V$29)</f>
        <v>-0.017999999999995797</v>
      </c>
      <c r="T75" s="77">
        <f aca="true" t="shared" si="6" ref="T75:T107">IF(OR(N75=0,$V$18=0),T74,$M$4*(O75-$O$74))</f>
        <v>3.9</v>
      </c>
      <c r="U75" s="77">
        <v>36</v>
      </c>
      <c r="V75" s="78">
        <f>IF(OR(N75=0,$V$18=0),V74,T75/U75)</f>
        <v>0.10833333333333334</v>
      </c>
      <c r="W75" s="279">
        <v>0.003</v>
      </c>
      <c r="X75" s="76">
        <v>0.044</v>
      </c>
      <c r="Y75" s="79">
        <v>1.0282</v>
      </c>
      <c r="Z75" s="71">
        <f>IF(OR(W75=0,$AE$18=0),Z74,100*W75/$AE$30)</f>
        <v>0.049999999999999996</v>
      </c>
      <c r="AA75" s="73">
        <f>IF(OR(W75=0,$AE$18=0),AA74,Y75-$Y$74)</f>
        <v>-0.0006999999999999229</v>
      </c>
      <c r="AB75" s="73">
        <f>IF(OR(W75=0,$AE$18=0),AB74,100*AA75/$AE$29)</f>
        <v>-0.034999999999996145</v>
      </c>
      <c r="AC75" s="77">
        <f aca="true" t="shared" si="7" ref="AC75:AC107">IF(OR(W75=0,$AE$18=0),AC74,$M$4*(X75-$X$74))</f>
        <v>5.72</v>
      </c>
      <c r="AD75" s="77">
        <v>36</v>
      </c>
      <c r="AE75" s="78">
        <f>IF(OR(W75=0,$AE$18=0),AE74,AC75/AD75)</f>
        <v>0.15888888888888889</v>
      </c>
      <c r="AF75" s="279">
        <v>0.003</v>
      </c>
      <c r="AG75" s="76"/>
      <c r="AH75" s="79"/>
      <c r="AI75" s="71">
        <f>IF(OR(AF75=0,$AE$18=0),AI74,100*AF75/$AE$30)</f>
        <v>0.049999999999999996</v>
      </c>
      <c r="AJ75" s="73">
        <f>IF(OR(AF75=0,$AE$18=0),AJ74,AH75-$Y$74)</f>
        <v>-1.0289</v>
      </c>
      <c r="AK75" s="73">
        <f>IF(OR(AF75=0,$AE$18=0),AK74,100*AJ75/$AE$29)</f>
        <v>-51.44499999999999</v>
      </c>
      <c r="AL75" s="77">
        <f aca="true" t="shared" si="8" ref="AL75:AL107">IF(OR(AF75=0,$AE$18=0),AL74,$M$4*(AG75-$X$74))</f>
        <v>0</v>
      </c>
      <c r="AM75" s="77">
        <v>36</v>
      </c>
      <c r="AN75" s="78">
        <f>IF(OR(AF75=0,$AE$18=0),AN74,AL75/AM75)</f>
        <v>0</v>
      </c>
      <c r="AP75" s="271">
        <f t="shared" si="0"/>
        <v>0.6138888888888889</v>
      </c>
      <c r="AQ75" s="272">
        <f t="shared" si="1"/>
        <v>0.938888888888889</v>
      </c>
      <c r="AR75" s="272">
        <f t="shared" si="2"/>
        <v>1.650277777777778</v>
      </c>
      <c r="AS75" s="273">
        <f t="shared" si="3"/>
        <v>0</v>
      </c>
      <c r="AU75" s="674">
        <f>IF(H75=0,"-",H75)</f>
        <v>0.049999999999999996</v>
      </c>
      <c r="AV75" s="675">
        <f>IF(J75=0,"-",J75)</f>
        <v>-0.014999999999998348</v>
      </c>
      <c r="AW75" s="676">
        <f>IF(M75=0,"-",M75)</f>
        <v>0.04694444444444444</v>
      </c>
      <c r="AX75" s="672"/>
      <c r="AY75" s="676">
        <f>IF(Q75=0,"-",Q75)</f>
        <v>0.049999999999999996</v>
      </c>
      <c r="AZ75" s="675">
        <f>IF(S75=0,"-",S75)</f>
        <v>-0.017999999999995797</v>
      </c>
      <c r="BA75" s="676">
        <f>IF(V75=0,"-",V75)</f>
        <v>0.10833333333333334</v>
      </c>
      <c r="BB75" s="672"/>
      <c r="BC75" s="676">
        <f>IF(Z75=0,"-",Z75)</f>
        <v>0.049999999999999996</v>
      </c>
      <c r="BD75" s="675">
        <f>IF(AB75=0,"-",AB75)</f>
        <v>-0.034999999999996145</v>
      </c>
      <c r="BE75" s="676">
        <f>IF(AE75=0,"-",AE75)</f>
        <v>0.15888888888888889</v>
      </c>
      <c r="BF75" s="672"/>
      <c r="BG75" s="676">
        <f>IF(AI75=0,"-",AI75)</f>
        <v>0.049999999999999996</v>
      </c>
      <c r="BH75" s="675">
        <f>IF(AK75=0,"-",AK75)</f>
        <v>-51.44499999999999</v>
      </c>
      <c r="BI75" s="522" t="str">
        <f>IF(AN75=0,"-",AN75)</f>
        <v>-</v>
      </c>
    </row>
    <row r="76" spans="1:61" s="237" customFormat="1" ht="12.75" customHeight="1">
      <c r="A76" s="91"/>
      <c r="B76" s="286"/>
      <c r="C76" s="92"/>
      <c r="D76" s="286"/>
      <c r="E76" s="278">
        <v>0.006</v>
      </c>
      <c r="F76" s="76">
        <v>0.035</v>
      </c>
      <c r="G76" s="79">
        <v>1.1111</v>
      </c>
      <c r="H76" s="71">
        <f aca="true" t="shared" si="9" ref="H76:H91">IF(OR(E76=0,$M$18=0),H75,100*E76/$M$30)</f>
        <v>0.09999999999999999</v>
      </c>
      <c r="I76" s="73">
        <f t="shared" si="4"/>
        <v>-0.0004999999999999449</v>
      </c>
      <c r="J76" s="73">
        <f aca="true" t="shared" si="10" ref="J76:J91">IF(OR(E76=0,$M$18=0),J75,100*I76/$M$29)</f>
        <v>-0.024999999999997247</v>
      </c>
      <c r="K76" s="74">
        <f t="shared" si="5"/>
        <v>4.550000000000001</v>
      </c>
      <c r="L76" s="74">
        <v>36</v>
      </c>
      <c r="M76" s="75">
        <f aca="true" t="shared" si="11" ref="M76:M91">IF(OR(E76=0,$M$18=0),M75,K76/L76)</f>
        <v>0.1263888888888889</v>
      </c>
      <c r="N76" s="279">
        <v>0.006</v>
      </c>
      <c r="O76" s="76">
        <v>0.05</v>
      </c>
      <c r="P76" s="79">
        <v>1.1505</v>
      </c>
      <c r="Q76" s="71">
        <f aca="true" t="shared" si="12" ref="Q76:Q91">IF(OR(N76=0,$V$18=0),Q75,100*N76/$V$30)</f>
        <v>0.09999999999999999</v>
      </c>
      <c r="R76" s="73">
        <f aca="true" t="shared" si="13" ref="R76:R91">IF(OR(N76=0,$V$18=0),R75,P76-$P$74)</f>
        <v>-0.0010599999999998388</v>
      </c>
      <c r="S76" s="73">
        <f aca="true" t="shared" si="14" ref="S76:S91">IF(OR(N76=0,$V$18=0),S75,100*R76/$V$29)</f>
        <v>-0.05299999999999194</v>
      </c>
      <c r="T76" s="77">
        <f t="shared" si="6"/>
        <v>6.5</v>
      </c>
      <c r="U76" s="77">
        <v>36</v>
      </c>
      <c r="V76" s="78">
        <f aca="true" t="shared" si="15" ref="V76:V91">IF(OR(N76=0,$V$18=0),V75,T76/U76)</f>
        <v>0.18055555555555555</v>
      </c>
      <c r="W76" s="279">
        <v>0.006</v>
      </c>
      <c r="X76" s="76">
        <v>0.078</v>
      </c>
      <c r="Y76" s="79">
        <v>1.0281</v>
      </c>
      <c r="Z76" s="71">
        <f aca="true" t="shared" si="16" ref="Z76:Z91">IF(OR(W76=0,$AE$18=0),Z75,100*W76/$AE$30)</f>
        <v>0.09999999999999999</v>
      </c>
      <c r="AA76" s="73">
        <f aca="true" t="shared" si="17" ref="AA76:AA91">IF(OR(W76=0,$AE$18=0),AA75,Y76-$Y$74)</f>
        <v>-0.0007999999999999119</v>
      </c>
      <c r="AB76" s="73">
        <f aca="true" t="shared" si="18" ref="AB76:AB91">IF(OR(W76=0,$AE$18=0),AB75,100*AA76/$AE$29)</f>
        <v>-0.039999999999995595</v>
      </c>
      <c r="AC76" s="77">
        <f t="shared" si="7"/>
        <v>10.14</v>
      </c>
      <c r="AD76" s="77">
        <v>36</v>
      </c>
      <c r="AE76" s="78">
        <f aca="true" t="shared" si="19" ref="AE76:AE91">IF(OR(W76=0,$AE$18=0),AE75,AC76/AD76)</f>
        <v>0.2816666666666667</v>
      </c>
      <c r="AF76" s="279">
        <v>0.006</v>
      </c>
      <c r="AG76" s="76"/>
      <c r="AH76" s="79"/>
      <c r="AI76" s="71">
        <f aca="true" t="shared" si="20" ref="AI76:AI107">IF(OR(AF76=0,$AE$18=0),AI75,100*AF76/$AE$30)</f>
        <v>0.09999999999999999</v>
      </c>
      <c r="AJ76" s="73">
        <f aca="true" t="shared" si="21" ref="AJ76:AJ107">IF(OR(AF76=0,$AE$18=0),AJ75,AH76-$Y$74)</f>
        <v>-1.0289</v>
      </c>
      <c r="AK76" s="73">
        <f aca="true" t="shared" si="22" ref="AK76:AK107">IF(OR(AF76=0,$AE$18=0),AK75,100*AJ76/$AE$29)</f>
        <v>-51.44499999999999</v>
      </c>
      <c r="AL76" s="77">
        <f t="shared" si="8"/>
        <v>0</v>
      </c>
      <c r="AM76" s="77">
        <v>36</v>
      </c>
      <c r="AN76" s="78">
        <f aca="true" t="shared" si="23" ref="AN76:AN107">IF(OR(AF76=0,$AE$18=0),AN75,AL76/AM76)</f>
        <v>0</v>
      </c>
      <c r="AP76" s="271">
        <f t="shared" si="0"/>
        <v>0.6138888888888889</v>
      </c>
      <c r="AQ76" s="272">
        <f t="shared" si="1"/>
        <v>0.938888888888889</v>
      </c>
      <c r="AR76" s="272">
        <f t="shared" si="2"/>
        <v>1.650277777777778</v>
      </c>
      <c r="AS76" s="273">
        <f t="shared" si="3"/>
        <v>0</v>
      </c>
      <c r="AU76" s="674">
        <f aca="true" t="shared" si="24" ref="AU76:AU91">IF(H76=0,"-",H76)</f>
        <v>0.09999999999999999</v>
      </c>
      <c r="AV76" s="675">
        <f aca="true" t="shared" si="25" ref="AV76:AV91">IF(J76=0,"-",J76)</f>
        <v>-0.024999999999997247</v>
      </c>
      <c r="AW76" s="676">
        <f aca="true" t="shared" si="26" ref="AW76:AW91">IF(M76=0,"-",M76)</f>
        <v>0.1263888888888889</v>
      </c>
      <c r="AX76" s="672"/>
      <c r="AY76" s="676">
        <f aca="true" t="shared" si="27" ref="AY76:AY91">IF(Q76=0,"-",Q76)</f>
        <v>0.09999999999999999</v>
      </c>
      <c r="AZ76" s="675">
        <f aca="true" t="shared" si="28" ref="AZ76:AZ91">IF(S76=0,"-",S76)</f>
        <v>-0.05299999999999194</v>
      </c>
      <c r="BA76" s="676">
        <f aca="true" t="shared" si="29" ref="BA76:BA91">IF(V76=0,"-",V76)</f>
        <v>0.18055555555555555</v>
      </c>
      <c r="BB76" s="672"/>
      <c r="BC76" s="676">
        <f aca="true" t="shared" si="30" ref="BC76:BC91">IF(Z76=0,"-",Z76)</f>
        <v>0.09999999999999999</v>
      </c>
      <c r="BD76" s="675">
        <f aca="true" t="shared" si="31" ref="BD76:BD91">IF(AB76=0,"-",AB76)</f>
        <v>-0.039999999999995595</v>
      </c>
      <c r="BE76" s="676">
        <f aca="true" t="shared" si="32" ref="BE76:BE91">IF(AE76=0,"-",AE76)</f>
        <v>0.2816666666666667</v>
      </c>
      <c r="BF76" s="672"/>
      <c r="BG76" s="676">
        <f aca="true" t="shared" si="33" ref="BG76:BG91">IF(AI76=0,"-",AI76)</f>
        <v>0.09999999999999999</v>
      </c>
      <c r="BH76" s="675">
        <f aca="true" t="shared" si="34" ref="BH76:BH91">IF(AK76=0,"-",AK76)</f>
        <v>-51.44499999999999</v>
      </c>
      <c r="BI76" s="522" t="str">
        <f aca="true" t="shared" si="35" ref="BI76:BI91">IF(AN76=0,"-",AN76)</f>
        <v>-</v>
      </c>
    </row>
    <row r="77" spans="1:61" s="237" customFormat="1" ht="12.75" customHeight="1">
      <c r="A77" s="91"/>
      <c r="B77" s="286"/>
      <c r="C77" s="92"/>
      <c r="D77" s="286"/>
      <c r="E77" s="278">
        <v>0.012</v>
      </c>
      <c r="F77" s="76">
        <v>0.052</v>
      </c>
      <c r="G77" s="79">
        <v>1.111</v>
      </c>
      <c r="H77" s="71">
        <f t="shared" si="9"/>
        <v>0.19999999999999998</v>
      </c>
      <c r="I77" s="73">
        <f t="shared" si="4"/>
        <v>-0.0005999999999999339</v>
      </c>
      <c r="J77" s="73">
        <f t="shared" si="10"/>
        <v>-0.029999999999996696</v>
      </c>
      <c r="K77" s="74">
        <f t="shared" si="5"/>
        <v>6.76</v>
      </c>
      <c r="L77" s="74">
        <v>36</v>
      </c>
      <c r="M77" s="75">
        <f t="shared" si="11"/>
        <v>0.18777777777777777</v>
      </c>
      <c r="N77" s="279">
        <v>0.012</v>
      </c>
      <c r="O77" s="76">
        <v>0.068</v>
      </c>
      <c r="P77" s="79">
        <v>1.1504</v>
      </c>
      <c r="Q77" s="71">
        <f t="shared" si="12"/>
        <v>0.19999999999999998</v>
      </c>
      <c r="R77" s="73">
        <f t="shared" si="13"/>
        <v>-0.0011599999999998278</v>
      </c>
      <c r="S77" s="73">
        <f t="shared" si="14"/>
        <v>-0.05799999999999139</v>
      </c>
      <c r="T77" s="77">
        <f t="shared" si="6"/>
        <v>8.84</v>
      </c>
      <c r="U77" s="77">
        <v>36</v>
      </c>
      <c r="V77" s="78">
        <f t="shared" si="15"/>
        <v>0.24555555555555555</v>
      </c>
      <c r="W77" s="279">
        <v>0.012</v>
      </c>
      <c r="X77" s="76">
        <v>0.14</v>
      </c>
      <c r="Y77" s="79">
        <v>1.0279</v>
      </c>
      <c r="Z77" s="71">
        <f t="shared" si="16"/>
        <v>0.19999999999999998</v>
      </c>
      <c r="AA77" s="73">
        <f t="shared" si="17"/>
        <v>-0.0009999999999998899</v>
      </c>
      <c r="AB77" s="73">
        <f t="shared" si="18"/>
        <v>-0.04999999999999449</v>
      </c>
      <c r="AC77" s="77">
        <f t="shared" si="7"/>
        <v>18.200000000000003</v>
      </c>
      <c r="AD77" s="77">
        <v>36</v>
      </c>
      <c r="AE77" s="78">
        <f t="shared" si="19"/>
        <v>0.5055555555555556</v>
      </c>
      <c r="AF77" s="279">
        <v>0.012</v>
      </c>
      <c r="AG77" s="76"/>
      <c r="AH77" s="79"/>
      <c r="AI77" s="71">
        <f t="shared" si="20"/>
        <v>0.19999999999999998</v>
      </c>
      <c r="AJ77" s="73">
        <f t="shared" si="21"/>
        <v>-1.0289</v>
      </c>
      <c r="AK77" s="73">
        <f t="shared" si="22"/>
        <v>-51.44499999999999</v>
      </c>
      <c r="AL77" s="77">
        <f t="shared" si="8"/>
        <v>0</v>
      </c>
      <c r="AM77" s="77">
        <v>36</v>
      </c>
      <c r="AN77" s="78">
        <f t="shared" si="23"/>
        <v>0</v>
      </c>
      <c r="AP77" s="271">
        <f t="shared" si="0"/>
        <v>0.6138888888888889</v>
      </c>
      <c r="AQ77" s="272">
        <f t="shared" si="1"/>
        <v>0.938888888888889</v>
      </c>
      <c r="AR77" s="272">
        <f t="shared" si="2"/>
        <v>1.650277777777778</v>
      </c>
      <c r="AS77" s="273">
        <f t="shared" si="3"/>
        <v>0</v>
      </c>
      <c r="AU77" s="674">
        <f t="shared" si="24"/>
        <v>0.19999999999999998</v>
      </c>
      <c r="AV77" s="675">
        <f t="shared" si="25"/>
        <v>-0.029999999999996696</v>
      </c>
      <c r="AW77" s="676">
        <f t="shared" si="26"/>
        <v>0.18777777777777777</v>
      </c>
      <c r="AX77" s="672"/>
      <c r="AY77" s="676">
        <f t="shared" si="27"/>
        <v>0.19999999999999998</v>
      </c>
      <c r="AZ77" s="675">
        <f t="shared" si="28"/>
        <v>-0.05799999999999139</v>
      </c>
      <c r="BA77" s="676">
        <f t="shared" si="29"/>
        <v>0.24555555555555555</v>
      </c>
      <c r="BB77" s="672"/>
      <c r="BC77" s="676">
        <f t="shared" si="30"/>
        <v>0.19999999999999998</v>
      </c>
      <c r="BD77" s="675">
        <f t="shared" si="31"/>
        <v>-0.04999999999999449</v>
      </c>
      <c r="BE77" s="676">
        <f t="shared" si="32"/>
        <v>0.5055555555555556</v>
      </c>
      <c r="BF77" s="672"/>
      <c r="BG77" s="676">
        <f t="shared" si="33"/>
        <v>0.19999999999999998</v>
      </c>
      <c r="BH77" s="675">
        <f t="shared" si="34"/>
        <v>-51.44499999999999</v>
      </c>
      <c r="BI77" s="522" t="str">
        <f t="shared" si="35"/>
        <v>-</v>
      </c>
    </row>
    <row r="78" spans="1:61" s="237" customFormat="1" ht="12.75" customHeight="1">
      <c r="A78" s="91"/>
      <c r="B78" s="286"/>
      <c r="C78" s="92"/>
      <c r="D78" s="286"/>
      <c r="E78" s="278">
        <v>0.018</v>
      </c>
      <c r="F78" s="76">
        <v>0.089</v>
      </c>
      <c r="G78" s="79">
        <v>1.1112</v>
      </c>
      <c r="H78" s="71">
        <f t="shared" si="9"/>
        <v>0.3</v>
      </c>
      <c r="I78" s="73">
        <f t="shared" si="4"/>
        <v>-0.00039999999999995595</v>
      </c>
      <c r="J78" s="73">
        <f t="shared" si="10"/>
        <v>-0.019999999999997797</v>
      </c>
      <c r="K78" s="74">
        <f t="shared" si="5"/>
        <v>11.57</v>
      </c>
      <c r="L78" s="74">
        <v>36</v>
      </c>
      <c r="M78" s="75">
        <f t="shared" si="11"/>
        <v>0.3213888888888889</v>
      </c>
      <c r="N78" s="279">
        <v>0.018</v>
      </c>
      <c r="O78" s="76">
        <v>0.094</v>
      </c>
      <c r="P78" s="79">
        <v>1.1502</v>
      </c>
      <c r="Q78" s="71">
        <f t="shared" si="12"/>
        <v>0.3</v>
      </c>
      <c r="R78" s="73">
        <f t="shared" si="13"/>
        <v>-0.0013600000000000279</v>
      </c>
      <c r="S78" s="73">
        <f t="shared" si="14"/>
        <v>-0.06800000000000139</v>
      </c>
      <c r="T78" s="77">
        <f t="shared" si="6"/>
        <v>12.22</v>
      </c>
      <c r="U78" s="77">
        <v>36</v>
      </c>
      <c r="V78" s="78">
        <f t="shared" si="15"/>
        <v>0.33944444444444444</v>
      </c>
      <c r="W78" s="279">
        <v>0.018</v>
      </c>
      <c r="X78" s="76">
        <v>0.186</v>
      </c>
      <c r="Y78" s="79">
        <v>1.0278</v>
      </c>
      <c r="Z78" s="71">
        <f t="shared" si="16"/>
        <v>0.3</v>
      </c>
      <c r="AA78" s="73">
        <f t="shared" si="17"/>
        <v>-0.0010999999999998789</v>
      </c>
      <c r="AB78" s="73">
        <f t="shared" si="18"/>
        <v>-0.05499999999999394</v>
      </c>
      <c r="AC78" s="77">
        <f t="shared" si="7"/>
        <v>24.18</v>
      </c>
      <c r="AD78" s="77">
        <v>36</v>
      </c>
      <c r="AE78" s="78">
        <f t="shared" si="19"/>
        <v>0.6716666666666666</v>
      </c>
      <c r="AF78" s="279">
        <v>0.018</v>
      </c>
      <c r="AG78" s="76"/>
      <c r="AH78" s="79"/>
      <c r="AI78" s="71">
        <f t="shared" si="20"/>
        <v>0.3</v>
      </c>
      <c r="AJ78" s="73">
        <f t="shared" si="21"/>
        <v>-1.0289</v>
      </c>
      <c r="AK78" s="73">
        <f t="shared" si="22"/>
        <v>-51.44499999999999</v>
      </c>
      <c r="AL78" s="77">
        <f t="shared" si="8"/>
        <v>0</v>
      </c>
      <c r="AM78" s="77">
        <v>36</v>
      </c>
      <c r="AN78" s="78">
        <f t="shared" si="23"/>
        <v>0</v>
      </c>
      <c r="AP78" s="271">
        <f t="shared" si="0"/>
        <v>0.6138888888888889</v>
      </c>
      <c r="AQ78" s="272">
        <f t="shared" si="1"/>
        <v>0.938888888888889</v>
      </c>
      <c r="AR78" s="272">
        <f t="shared" si="2"/>
        <v>1.650277777777778</v>
      </c>
      <c r="AS78" s="273">
        <f t="shared" si="3"/>
        <v>0</v>
      </c>
      <c r="AU78" s="674">
        <f t="shared" si="24"/>
        <v>0.3</v>
      </c>
      <c r="AV78" s="675">
        <f t="shared" si="25"/>
        <v>-0.019999999999997797</v>
      </c>
      <c r="AW78" s="676">
        <f t="shared" si="26"/>
        <v>0.3213888888888889</v>
      </c>
      <c r="AX78" s="672"/>
      <c r="AY78" s="676">
        <f t="shared" si="27"/>
        <v>0.3</v>
      </c>
      <c r="AZ78" s="675">
        <f t="shared" si="28"/>
        <v>-0.06800000000000139</v>
      </c>
      <c r="BA78" s="676">
        <f t="shared" si="29"/>
        <v>0.33944444444444444</v>
      </c>
      <c r="BB78" s="672"/>
      <c r="BC78" s="676">
        <f t="shared" si="30"/>
        <v>0.3</v>
      </c>
      <c r="BD78" s="675">
        <f t="shared" si="31"/>
        <v>-0.05499999999999394</v>
      </c>
      <c r="BE78" s="676">
        <f t="shared" si="32"/>
        <v>0.6716666666666666</v>
      </c>
      <c r="BF78" s="672"/>
      <c r="BG78" s="676">
        <f t="shared" si="33"/>
        <v>0.3</v>
      </c>
      <c r="BH78" s="675">
        <f t="shared" si="34"/>
        <v>-51.44499999999999</v>
      </c>
      <c r="BI78" s="522" t="str">
        <f t="shared" si="35"/>
        <v>-</v>
      </c>
    </row>
    <row r="79" spans="1:61" s="237" customFormat="1" ht="12.75" customHeight="1">
      <c r="A79" s="91"/>
      <c r="B79" s="286"/>
      <c r="C79" s="92"/>
      <c r="D79" s="286"/>
      <c r="E79" s="278">
        <v>0.024</v>
      </c>
      <c r="F79" s="76">
        <v>0.098</v>
      </c>
      <c r="G79" s="79">
        <v>1.1126</v>
      </c>
      <c r="H79" s="71">
        <f t="shared" si="9"/>
        <v>0.39999999999999997</v>
      </c>
      <c r="I79" s="73">
        <f t="shared" si="4"/>
        <v>0.001000000000000112</v>
      </c>
      <c r="J79" s="73">
        <f t="shared" si="10"/>
        <v>0.050000000000005596</v>
      </c>
      <c r="K79" s="74">
        <f t="shared" si="5"/>
        <v>12.74</v>
      </c>
      <c r="L79" s="74">
        <v>36</v>
      </c>
      <c r="M79" s="75">
        <f t="shared" si="11"/>
        <v>0.3538888888888889</v>
      </c>
      <c r="N79" s="279">
        <v>0.024</v>
      </c>
      <c r="O79" s="76">
        <v>0.114</v>
      </c>
      <c r="P79" s="79">
        <v>1.1501</v>
      </c>
      <c r="Q79" s="71">
        <f t="shared" si="12"/>
        <v>0.39999999999999997</v>
      </c>
      <c r="R79" s="73">
        <f t="shared" si="13"/>
        <v>-0.0014600000000000168</v>
      </c>
      <c r="S79" s="73">
        <f t="shared" si="14"/>
        <v>-0.07300000000000084</v>
      </c>
      <c r="T79" s="77">
        <f t="shared" si="6"/>
        <v>14.82</v>
      </c>
      <c r="U79" s="77">
        <v>36</v>
      </c>
      <c r="V79" s="78">
        <f t="shared" si="15"/>
        <v>0.4116666666666667</v>
      </c>
      <c r="W79" s="279">
        <v>0.024</v>
      </c>
      <c r="X79" s="76">
        <v>0.215</v>
      </c>
      <c r="Y79" s="79">
        <v>1.0275</v>
      </c>
      <c r="Z79" s="71">
        <f t="shared" si="16"/>
        <v>0.39999999999999997</v>
      </c>
      <c r="AA79" s="73">
        <f t="shared" si="17"/>
        <v>-0.0013999999999998458</v>
      </c>
      <c r="AB79" s="73">
        <f t="shared" si="18"/>
        <v>-0.06999999999999229</v>
      </c>
      <c r="AC79" s="77">
        <f t="shared" si="7"/>
        <v>27.95</v>
      </c>
      <c r="AD79" s="77">
        <v>36</v>
      </c>
      <c r="AE79" s="78">
        <f t="shared" si="19"/>
        <v>0.7763888888888889</v>
      </c>
      <c r="AF79" s="279">
        <v>0.024</v>
      </c>
      <c r="AG79" s="76"/>
      <c r="AH79" s="79"/>
      <c r="AI79" s="71">
        <f t="shared" si="20"/>
        <v>0.39999999999999997</v>
      </c>
      <c r="AJ79" s="73">
        <f t="shared" si="21"/>
        <v>-1.0289</v>
      </c>
      <c r="AK79" s="73">
        <f t="shared" si="22"/>
        <v>-51.44499999999999</v>
      </c>
      <c r="AL79" s="77">
        <f t="shared" si="8"/>
        <v>0</v>
      </c>
      <c r="AM79" s="77">
        <v>36</v>
      </c>
      <c r="AN79" s="78">
        <f t="shared" si="23"/>
        <v>0</v>
      </c>
      <c r="AP79" s="271">
        <f t="shared" si="0"/>
        <v>0.6138888888888889</v>
      </c>
      <c r="AQ79" s="272">
        <f t="shared" si="1"/>
        <v>0.938888888888889</v>
      </c>
      <c r="AR79" s="272">
        <f t="shared" si="2"/>
        <v>1.650277777777778</v>
      </c>
      <c r="AS79" s="273">
        <f t="shared" si="3"/>
        <v>0</v>
      </c>
      <c r="AU79" s="674">
        <f t="shared" si="24"/>
        <v>0.39999999999999997</v>
      </c>
      <c r="AV79" s="675">
        <f t="shared" si="25"/>
        <v>0.050000000000005596</v>
      </c>
      <c r="AW79" s="676">
        <f t="shared" si="26"/>
        <v>0.3538888888888889</v>
      </c>
      <c r="AX79" s="672"/>
      <c r="AY79" s="676">
        <f t="shared" si="27"/>
        <v>0.39999999999999997</v>
      </c>
      <c r="AZ79" s="675">
        <f t="shared" si="28"/>
        <v>-0.07300000000000084</v>
      </c>
      <c r="BA79" s="676">
        <f t="shared" si="29"/>
        <v>0.4116666666666667</v>
      </c>
      <c r="BB79" s="672"/>
      <c r="BC79" s="676">
        <f t="shared" si="30"/>
        <v>0.39999999999999997</v>
      </c>
      <c r="BD79" s="675">
        <f t="shared" si="31"/>
        <v>-0.06999999999999229</v>
      </c>
      <c r="BE79" s="676">
        <f t="shared" si="32"/>
        <v>0.7763888888888889</v>
      </c>
      <c r="BF79" s="672"/>
      <c r="BG79" s="676">
        <f t="shared" si="33"/>
        <v>0.39999999999999997</v>
      </c>
      <c r="BH79" s="675">
        <f t="shared" si="34"/>
        <v>-51.44499999999999</v>
      </c>
      <c r="BI79" s="522" t="str">
        <f t="shared" si="35"/>
        <v>-</v>
      </c>
    </row>
    <row r="80" spans="1:61" s="237" customFormat="1" ht="12.75" customHeight="1">
      <c r="A80" s="91"/>
      <c r="B80" s="286"/>
      <c r="C80" s="92"/>
      <c r="D80" s="286"/>
      <c r="E80" s="278">
        <v>0.03</v>
      </c>
      <c r="F80" s="80">
        <v>0.16</v>
      </c>
      <c r="G80" s="79">
        <v>1.1138</v>
      </c>
      <c r="H80" s="71">
        <f t="shared" si="9"/>
        <v>0.5</v>
      </c>
      <c r="I80" s="73">
        <f t="shared" si="4"/>
        <v>0.0021999999999999797</v>
      </c>
      <c r="J80" s="73">
        <f t="shared" si="10"/>
        <v>0.10999999999999899</v>
      </c>
      <c r="K80" s="74">
        <f t="shared" si="5"/>
        <v>20.8</v>
      </c>
      <c r="L80" s="74">
        <v>36</v>
      </c>
      <c r="M80" s="75">
        <f t="shared" si="11"/>
        <v>0.5777777777777778</v>
      </c>
      <c r="N80" s="279">
        <v>0.03</v>
      </c>
      <c r="O80" s="80">
        <v>0.14</v>
      </c>
      <c r="P80" s="79">
        <v>1.1501</v>
      </c>
      <c r="Q80" s="71">
        <f t="shared" si="12"/>
        <v>0.5</v>
      </c>
      <c r="R80" s="73">
        <f t="shared" si="13"/>
        <v>-0.0014600000000000168</v>
      </c>
      <c r="S80" s="73">
        <f t="shared" si="14"/>
        <v>-0.07300000000000084</v>
      </c>
      <c r="T80" s="77">
        <f t="shared" si="6"/>
        <v>18.200000000000003</v>
      </c>
      <c r="U80" s="77">
        <v>36</v>
      </c>
      <c r="V80" s="78">
        <f t="shared" si="15"/>
        <v>0.5055555555555556</v>
      </c>
      <c r="W80" s="279">
        <v>0.03</v>
      </c>
      <c r="X80" s="80">
        <v>0.235</v>
      </c>
      <c r="Y80" s="79">
        <v>1.0271</v>
      </c>
      <c r="Z80" s="71">
        <f t="shared" si="16"/>
        <v>0.5</v>
      </c>
      <c r="AA80" s="73">
        <f t="shared" si="17"/>
        <v>-0.0018000000000000238</v>
      </c>
      <c r="AB80" s="73">
        <f t="shared" si="18"/>
        <v>-0.09000000000000119</v>
      </c>
      <c r="AC80" s="77">
        <f t="shared" si="7"/>
        <v>30.549999999999997</v>
      </c>
      <c r="AD80" s="77">
        <v>36</v>
      </c>
      <c r="AE80" s="78">
        <f t="shared" si="19"/>
        <v>0.848611111111111</v>
      </c>
      <c r="AF80" s="279">
        <v>0.03</v>
      </c>
      <c r="AG80" s="80"/>
      <c r="AH80" s="79"/>
      <c r="AI80" s="71">
        <f t="shared" si="20"/>
        <v>0.5</v>
      </c>
      <c r="AJ80" s="73">
        <f t="shared" si="21"/>
        <v>-1.0289</v>
      </c>
      <c r="AK80" s="73">
        <f t="shared" si="22"/>
        <v>-51.44499999999999</v>
      </c>
      <c r="AL80" s="77">
        <f t="shared" si="8"/>
        <v>0</v>
      </c>
      <c r="AM80" s="77">
        <v>36</v>
      </c>
      <c r="AN80" s="78">
        <f t="shared" si="23"/>
        <v>0</v>
      </c>
      <c r="AP80" s="271">
        <f t="shared" si="0"/>
        <v>0.6138888888888889</v>
      </c>
      <c r="AQ80" s="272">
        <f t="shared" si="1"/>
        <v>0.938888888888889</v>
      </c>
      <c r="AR80" s="272">
        <f t="shared" si="2"/>
        <v>1.650277777777778</v>
      </c>
      <c r="AS80" s="273">
        <f t="shared" si="3"/>
        <v>0</v>
      </c>
      <c r="AU80" s="674">
        <f t="shared" si="24"/>
        <v>0.5</v>
      </c>
      <c r="AV80" s="675">
        <f t="shared" si="25"/>
        <v>0.10999999999999899</v>
      </c>
      <c r="AW80" s="676">
        <f t="shared" si="26"/>
        <v>0.5777777777777778</v>
      </c>
      <c r="AX80" s="672"/>
      <c r="AY80" s="676">
        <f t="shared" si="27"/>
        <v>0.5</v>
      </c>
      <c r="AZ80" s="675">
        <f t="shared" si="28"/>
        <v>-0.07300000000000084</v>
      </c>
      <c r="BA80" s="676">
        <f t="shared" si="29"/>
        <v>0.5055555555555556</v>
      </c>
      <c r="BB80" s="672"/>
      <c r="BC80" s="676">
        <f t="shared" si="30"/>
        <v>0.5</v>
      </c>
      <c r="BD80" s="675">
        <f t="shared" si="31"/>
        <v>-0.09000000000000119</v>
      </c>
      <c r="BE80" s="676">
        <f t="shared" si="32"/>
        <v>0.848611111111111</v>
      </c>
      <c r="BF80" s="672"/>
      <c r="BG80" s="676">
        <f t="shared" si="33"/>
        <v>0.5</v>
      </c>
      <c r="BH80" s="675">
        <f t="shared" si="34"/>
        <v>-51.44499999999999</v>
      </c>
      <c r="BI80" s="522" t="str">
        <f t="shared" si="35"/>
        <v>-</v>
      </c>
    </row>
    <row r="81" spans="1:61" s="237" customFormat="1" ht="12.75" customHeight="1">
      <c r="A81" s="91"/>
      <c r="B81" s="286"/>
      <c r="C81" s="92"/>
      <c r="D81" s="286"/>
      <c r="E81" s="278">
        <v>0.045</v>
      </c>
      <c r="F81" s="80">
        <v>0.17</v>
      </c>
      <c r="G81" s="79">
        <v>1.1143</v>
      </c>
      <c r="H81" s="71">
        <f t="shared" si="9"/>
        <v>0.75</v>
      </c>
      <c r="I81" s="73">
        <f t="shared" si="4"/>
        <v>0.0027000000000001467</v>
      </c>
      <c r="J81" s="73">
        <f t="shared" si="10"/>
        <v>0.13500000000000734</v>
      </c>
      <c r="K81" s="74">
        <f t="shared" si="5"/>
        <v>22.1</v>
      </c>
      <c r="L81" s="74">
        <v>36</v>
      </c>
      <c r="M81" s="75">
        <f t="shared" si="11"/>
        <v>0.6138888888888889</v>
      </c>
      <c r="N81" s="279">
        <v>0.045</v>
      </c>
      <c r="O81" s="80">
        <v>0.164</v>
      </c>
      <c r="P81" s="79">
        <v>1.1511</v>
      </c>
      <c r="Q81" s="71">
        <f t="shared" si="12"/>
        <v>0.75</v>
      </c>
      <c r="R81" s="73">
        <f t="shared" si="13"/>
        <v>-0.00045999999999990493</v>
      </c>
      <c r="S81" s="73">
        <f t="shared" si="14"/>
        <v>-0.022999999999995246</v>
      </c>
      <c r="T81" s="77">
        <f t="shared" si="6"/>
        <v>21.32</v>
      </c>
      <c r="U81" s="77">
        <v>36</v>
      </c>
      <c r="V81" s="78">
        <f t="shared" si="15"/>
        <v>0.5922222222222222</v>
      </c>
      <c r="W81" s="279">
        <v>0.045</v>
      </c>
      <c r="X81" s="80">
        <v>0.285</v>
      </c>
      <c r="Y81" s="79">
        <v>1.0271</v>
      </c>
      <c r="Z81" s="71">
        <f t="shared" si="16"/>
        <v>0.75</v>
      </c>
      <c r="AA81" s="73">
        <f t="shared" si="17"/>
        <v>-0.0018000000000000238</v>
      </c>
      <c r="AB81" s="73">
        <f t="shared" si="18"/>
        <v>-0.09000000000000119</v>
      </c>
      <c r="AC81" s="77">
        <f t="shared" si="7"/>
        <v>37.05</v>
      </c>
      <c r="AD81" s="77">
        <v>36</v>
      </c>
      <c r="AE81" s="78">
        <f t="shared" si="19"/>
        <v>1.0291666666666666</v>
      </c>
      <c r="AF81" s="279">
        <v>0.045</v>
      </c>
      <c r="AG81" s="80"/>
      <c r="AH81" s="79"/>
      <c r="AI81" s="71">
        <f t="shared" si="20"/>
        <v>0.75</v>
      </c>
      <c r="AJ81" s="73">
        <f t="shared" si="21"/>
        <v>-1.0289</v>
      </c>
      <c r="AK81" s="73">
        <f t="shared" si="22"/>
        <v>-51.44499999999999</v>
      </c>
      <c r="AL81" s="77">
        <f t="shared" si="8"/>
        <v>0</v>
      </c>
      <c r="AM81" s="77">
        <v>36</v>
      </c>
      <c r="AN81" s="78">
        <f t="shared" si="23"/>
        <v>0</v>
      </c>
      <c r="AP81" s="271">
        <f t="shared" si="0"/>
        <v>0.6138888888888889</v>
      </c>
      <c r="AQ81" s="272">
        <f t="shared" si="1"/>
        <v>0.938888888888889</v>
      </c>
      <c r="AR81" s="272">
        <f t="shared" si="2"/>
        <v>1.650277777777778</v>
      </c>
      <c r="AS81" s="273">
        <f t="shared" si="3"/>
        <v>0</v>
      </c>
      <c r="AU81" s="674">
        <f t="shared" si="24"/>
        <v>0.75</v>
      </c>
      <c r="AV81" s="675">
        <f t="shared" si="25"/>
        <v>0.13500000000000734</v>
      </c>
      <c r="AW81" s="676">
        <f t="shared" si="26"/>
        <v>0.6138888888888889</v>
      </c>
      <c r="AX81" s="672"/>
      <c r="AY81" s="676">
        <f t="shared" si="27"/>
        <v>0.75</v>
      </c>
      <c r="AZ81" s="675">
        <f t="shared" si="28"/>
        <v>-0.022999999999995246</v>
      </c>
      <c r="BA81" s="676">
        <f t="shared" si="29"/>
        <v>0.5922222222222222</v>
      </c>
      <c r="BB81" s="672"/>
      <c r="BC81" s="676">
        <f t="shared" si="30"/>
        <v>0.75</v>
      </c>
      <c r="BD81" s="675">
        <f t="shared" si="31"/>
        <v>-0.09000000000000119</v>
      </c>
      <c r="BE81" s="676">
        <f t="shared" si="32"/>
        <v>1.0291666666666666</v>
      </c>
      <c r="BF81" s="672"/>
      <c r="BG81" s="676">
        <f t="shared" si="33"/>
        <v>0.75</v>
      </c>
      <c r="BH81" s="675">
        <f t="shared" si="34"/>
        <v>-51.44499999999999</v>
      </c>
      <c r="BI81" s="522" t="str">
        <f t="shared" si="35"/>
        <v>-</v>
      </c>
    </row>
    <row r="82" spans="1:61" s="237" customFormat="1" ht="12.75" customHeight="1">
      <c r="A82" s="91"/>
      <c r="B82" s="286"/>
      <c r="C82" s="92"/>
      <c r="D82" s="286"/>
      <c r="E82" s="278">
        <v>0.06</v>
      </c>
      <c r="F82" s="80">
        <v>0.175</v>
      </c>
      <c r="G82" s="79">
        <v>1.1172</v>
      </c>
      <c r="H82" s="71">
        <f t="shared" si="9"/>
        <v>1</v>
      </c>
      <c r="I82" s="73">
        <f t="shared" si="4"/>
        <v>0.005600000000000049</v>
      </c>
      <c r="J82" s="73">
        <f t="shared" si="10"/>
        <v>0.28000000000000247</v>
      </c>
      <c r="K82" s="74">
        <f t="shared" si="5"/>
        <v>22.75</v>
      </c>
      <c r="L82" s="74">
        <v>36</v>
      </c>
      <c r="M82" s="75">
        <f t="shared" si="11"/>
        <v>0.6319444444444444</v>
      </c>
      <c r="N82" s="279">
        <v>0.06</v>
      </c>
      <c r="O82" s="80">
        <v>0.189</v>
      </c>
      <c r="P82" s="79">
        <v>1.1518</v>
      </c>
      <c r="Q82" s="71">
        <f t="shared" si="12"/>
        <v>1</v>
      </c>
      <c r="R82" s="73">
        <f t="shared" si="13"/>
        <v>0.00024000000000001798</v>
      </c>
      <c r="S82" s="73">
        <f t="shared" si="14"/>
        <v>0.012000000000000899</v>
      </c>
      <c r="T82" s="77">
        <f t="shared" si="6"/>
        <v>24.57</v>
      </c>
      <c r="U82" s="77">
        <v>36</v>
      </c>
      <c r="V82" s="78">
        <f t="shared" si="15"/>
        <v>0.6825</v>
      </c>
      <c r="W82" s="279">
        <v>0.06</v>
      </c>
      <c r="X82" s="80">
        <v>0.329</v>
      </c>
      <c r="Y82" s="79">
        <v>1.0271</v>
      </c>
      <c r="Z82" s="71">
        <f t="shared" si="16"/>
        <v>1</v>
      </c>
      <c r="AA82" s="73">
        <f t="shared" si="17"/>
        <v>-0.0018000000000000238</v>
      </c>
      <c r="AB82" s="73">
        <f t="shared" si="18"/>
        <v>-0.09000000000000119</v>
      </c>
      <c r="AC82" s="77">
        <f t="shared" si="7"/>
        <v>42.77</v>
      </c>
      <c r="AD82" s="77">
        <v>36</v>
      </c>
      <c r="AE82" s="78">
        <f t="shared" si="19"/>
        <v>1.1880555555555556</v>
      </c>
      <c r="AF82" s="279">
        <v>0.06</v>
      </c>
      <c r="AG82" s="80"/>
      <c r="AH82" s="79"/>
      <c r="AI82" s="71">
        <f t="shared" si="20"/>
        <v>1</v>
      </c>
      <c r="AJ82" s="73">
        <f t="shared" si="21"/>
        <v>-1.0289</v>
      </c>
      <c r="AK82" s="73">
        <f t="shared" si="22"/>
        <v>-51.44499999999999</v>
      </c>
      <c r="AL82" s="77">
        <f t="shared" si="8"/>
        <v>0</v>
      </c>
      <c r="AM82" s="77">
        <v>36</v>
      </c>
      <c r="AN82" s="78">
        <f t="shared" si="23"/>
        <v>0</v>
      </c>
      <c r="AP82" s="271">
        <f t="shared" si="0"/>
        <v>0.6138888888888889</v>
      </c>
      <c r="AQ82" s="272">
        <f t="shared" si="1"/>
        <v>0.938888888888889</v>
      </c>
      <c r="AR82" s="272">
        <f t="shared" si="2"/>
        <v>1.650277777777778</v>
      </c>
      <c r="AS82" s="273">
        <f t="shared" si="3"/>
        <v>0</v>
      </c>
      <c r="AU82" s="674">
        <f t="shared" si="24"/>
        <v>1</v>
      </c>
      <c r="AV82" s="675">
        <f t="shared" si="25"/>
        <v>0.28000000000000247</v>
      </c>
      <c r="AW82" s="676">
        <f t="shared" si="26"/>
        <v>0.6319444444444444</v>
      </c>
      <c r="AX82" s="672"/>
      <c r="AY82" s="676">
        <f t="shared" si="27"/>
        <v>1</v>
      </c>
      <c r="AZ82" s="675">
        <f t="shared" si="28"/>
        <v>0.012000000000000899</v>
      </c>
      <c r="BA82" s="676">
        <f t="shared" si="29"/>
        <v>0.6825</v>
      </c>
      <c r="BB82" s="672"/>
      <c r="BC82" s="676">
        <f t="shared" si="30"/>
        <v>1</v>
      </c>
      <c r="BD82" s="675">
        <f t="shared" si="31"/>
        <v>-0.09000000000000119</v>
      </c>
      <c r="BE82" s="676">
        <f t="shared" si="32"/>
        <v>1.1880555555555556</v>
      </c>
      <c r="BF82" s="672"/>
      <c r="BG82" s="676">
        <f t="shared" si="33"/>
        <v>1</v>
      </c>
      <c r="BH82" s="675">
        <f t="shared" si="34"/>
        <v>-51.44499999999999</v>
      </c>
      <c r="BI82" s="522" t="str">
        <f t="shared" si="35"/>
        <v>-</v>
      </c>
    </row>
    <row r="83" spans="1:61" s="237" customFormat="1" ht="12.75" customHeight="1">
      <c r="A83" s="91"/>
      <c r="B83" s="286"/>
      <c r="C83" s="92"/>
      <c r="D83" s="286"/>
      <c r="E83" s="278">
        <v>0.075</v>
      </c>
      <c r="F83" s="80">
        <v>0.184</v>
      </c>
      <c r="G83" s="79">
        <v>1.1193</v>
      </c>
      <c r="H83" s="71">
        <f t="shared" si="9"/>
        <v>1.25</v>
      </c>
      <c r="I83" s="73">
        <f t="shared" si="4"/>
        <v>0.00770000000000004</v>
      </c>
      <c r="J83" s="73">
        <f t="shared" si="10"/>
        <v>0.385000000000002</v>
      </c>
      <c r="K83" s="74">
        <f t="shared" si="5"/>
        <v>23.919999999999998</v>
      </c>
      <c r="L83" s="74">
        <v>36</v>
      </c>
      <c r="M83" s="75">
        <f t="shared" si="11"/>
        <v>0.6644444444444444</v>
      </c>
      <c r="N83" s="279">
        <v>0.075</v>
      </c>
      <c r="O83" s="80">
        <v>0.202</v>
      </c>
      <c r="P83" s="79">
        <v>1.1529</v>
      </c>
      <c r="Q83" s="71">
        <f t="shared" si="12"/>
        <v>1.25</v>
      </c>
      <c r="R83" s="73">
        <f t="shared" si="13"/>
        <v>0.0013400000000001189</v>
      </c>
      <c r="S83" s="73">
        <f t="shared" si="14"/>
        <v>0.06700000000000594</v>
      </c>
      <c r="T83" s="77">
        <f t="shared" si="6"/>
        <v>26.26</v>
      </c>
      <c r="U83" s="77">
        <v>36</v>
      </c>
      <c r="V83" s="78">
        <f t="shared" si="15"/>
        <v>0.7294444444444445</v>
      </c>
      <c r="W83" s="279">
        <v>0.075</v>
      </c>
      <c r="X83" s="80">
        <v>0.35</v>
      </c>
      <c r="Y83" s="79">
        <v>1.0279</v>
      </c>
      <c r="Z83" s="71">
        <f t="shared" si="16"/>
        <v>1.25</v>
      </c>
      <c r="AA83" s="73">
        <f t="shared" si="17"/>
        <v>-0.0009999999999998899</v>
      </c>
      <c r="AB83" s="73">
        <f t="shared" si="18"/>
        <v>-0.04999999999999449</v>
      </c>
      <c r="AC83" s="77">
        <f t="shared" si="7"/>
        <v>45.5</v>
      </c>
      <c r="AD83" s="77">
        <v>36</v>
      </c>
      <c r="AE83" s="78">
        <f t="shared" si="19"/>
        <v>1.2638888888888888</v>
      </c>
      <c r="AF83" s="279">
        <v>0.075</v>
      </c>
      <c r="AG83" s="80"/>
      <c r="AH83" s="79"/>
      <c r="AI83" s="71">
        <f t="shared" si="20"/>
        <v>1.25</v>
      </c>
      <c r="AJ83" s="73">
        <f t="shared" si="21"/>
        <v>-1.0289</v>
      </c>
      <c r="AK83" s="73">
        <f t="shared" si="22"/>
        <v>-51.44499999999999</v>
      </c>
      <c r="AL83" s="77">
        <f t="shared" si="8"/>
        <v>0</v>
      </c>
      <c r="AM83" s="77">
        <v>36</v>
      </c>
      <c r="AN83" s="78">
        <f t="shared" si="23"/>
        <v>0</v>
      </c>
      <c r="AP83" s="271">
        <f t="shared" si="0"/>
        <v>0.6138888888888889</v>
      </c>
      <c r="AQ83" s="272">
        <f t="shared" si="1"/>
        <v>0.938888888888889</v>
      </c>
      <c r="AR83" s="272">
        <f t="shared" si="2"/>
        <v>1.650277777777778</v>
      </c>
      <c r="AS83" s="273">
        <f t="shared" si="3"/>
        <v>0</v>
      </c>
      <c r="AU83" s="674">
        <f t="shared" si="24"/>
        <v>1.25</v>
      </c>
      <c r="AV83" s="675">
        <f t="shared" si="25"/>
        <v>0.385000000000002</v>
      </c>
      <c r="AW83" s="676">
        <f t="shared" si="26"/>
        <v>0.6644444444444444</v>
      </c>
      <c r="AX83" s="672"/>
      <c r="AY83" s="676">
        <f t="shared" si="27"/>
        <v>1.25</v>
      </c>
      <c r="AZ83" s="675">
        <f t="shared" si="28"/>
        <v>0.06700000000000594</v>
      </c>
      <c r="BA83" s="676">
        <f t="shared" si="29"/>
        <v>0.7294444444444445</v>
      </c>
      <c r="BB83" s="672"/>
      <c r="BC83" s="676">
        <f t="shared" si="30"/>
        <v>1.25</v>
      </c>
      <c r="BD83" s="675">
        <f t="shared" si="31"/>
        <v>-0.04999999999999449</v>
      </c>
      <c r="BE83" s="676">
        <f t="shared" si="32"/>
        <v>1.2638888888888888</v>
      </c>
      <c r="BF83" s="672"/>
      <c r="BG83" s="676">
        <f t="shared" si="33"/>
        <v>1.25</v>
      </c>
      <c r="BH83" s="675">
        <f t="shared" si="34"/>
        <v>-51.44499999999999</v>
      </c>
      <c r="BI83" s="522" t="str">
        <f t="shared" si="35"/>
        <v>-</v>
      </c>
    </row>
    <row r="84" spans="1:61" s="237" customFormat="1" ht="12.75" customHeight="1">
      <c r="A84" s="91"/>
      <c r="B84" s="286"/>
      <c r="C84" s="92"/>
      <c r="D84" s="286"/>
      <c r="E84" s="278">
        <v>0.09</v>
      </c>
      <c r="F84" s="80">
        <v>0.189</v>
      </c>
      <c r="G84" s="79">
        <v>1.1245</v>
      </c>
      <c r="H84" s="71">
        <f t="shared" si="9"/>
        <v>1.5</v>
      </c>
      <c r="I84" s="73">
        <f t="shared" si="4"/>
        <v>0.012900000000000134</v>
      </c>
      <c r="J84" s="73">
        <f t="shared" si="10"/>
        <v>0.6450000000000067</v>
      </c>
      <c r="K84" s="74">
        <f t="shared" si="5"/>
        <v>24.57</v>
      </c>
      <c r="L84" s="74">
        <v>36</v>
      </c>
      <c r="M84" s="75">
        <f t="shared" si="11"/>
        <v>0.6825</v>
      </c>
      <c r="N84" s="279">
        <v>0.09</v>
      </c>
      <c r="O84" s="80">
        <v>0.219</v>
      </c>
      <c r="P84" s="79">
        <v>1.1544</v>
      </c>
      <c r="Q84" s="71">
        <f t="shared" si="12"/>
        <v>1.5</v>
      </c>
      <c r="R84" s="73">
        <f t="shared" si="13"/>
        <v>0.0028400000000001757</v>
      </c>
      <c r="S84" s="73">
        <f t="shared" si="14"/>
        <v>0.14200000000000879</v>
      </c>
      <c r="T84" s="77">
        <f t="shared" si="6"/>
        <v>28.47</v>
      </c>
      <c r="U84" s="77">
        <v>36</v>
      </c>
      <c r="V84" s="78">
        <f t="shared" si="15"/>
        <v>0.7908333333333333</v>
      </c>
      <c r="W84" s="279">
        <v>0.09</v>
      </c>
      <c r="X84" s="80">
        <v>0.371</v>
      </c>
      <c r="Y84" s="79">
        <v>1.0283</v>
      </c>
      <c r="Z84" s="71">
        <f t="shared" si="16"/>
        <v>1.5</v>
      </c>
      <c r="AA84" s="73">
        <f t="shared" si="17"/>
        <v>-0.0005999999999999339</v>
      </c>
      <c r="AB84" s="73">
        <f t="shared" si="18"/>
        <v>-0.029999999999996696</v>
      </c>
      <c r="AC84" s="77">
        <f t="shared" si="7"/>
        <v>48.23</v>
      </c>
      <c r="AD84" s="77">
        <v>36</v>
      </c>
      <c r="AE84" s="78">
        <f t="shared" si="19"/>
        <v>1.339722222222222</v>
      </c>
      <c r="AF84" s="279">
        <v>0.09</v>
      </c>
      <c r="AG84" s="80"/>
      <c r="AH84" s="79"/>
      <c r="AI84" s="71">
        <f t="shared" si="20"/>
        <v>1.5</v>
      </c>
      <c r="AJ84" s="73">
        <f t="shared" si="21"/>
        <v>-1.0289</v>
      </c>
      <c r="AK84" s="73">
        <f t="shared" si="22"/>
        <v>-51.44499999999999</v>
      </c>
      <c r="AL84" s="77">
        <f t="shared" si="8"/>
        <v>0</v>
      </c>
      <c r="AM84" s="77">
        <v>36</v>
      </c>
      <c r="AN84" s="78">
        <f t="shared" si="23"/>
        <v>0</v>
      </c>
      <c r="AP84" s="271">
        <f t="shared" si="0"/>
        <v>0.6138888888888889</v>
      </c>
      <c r="AQ84" s="272">
        <f t="shared" si="1"/>
        <v>0.938888888888889</v>
      </c>
      <c r="AR84" s="272">
        <f t="shared" si="2"/>
        <v>1.650277777777778</v>
      </c>
      <c r="AS84" s="273">
        <f t="shared" si="3"/>
        <v>0</v>
      </c>
      <c r="AU84" s="674">
        <f t="shared" si="24"/>
        <v>1.5</v>
      </c>
      <c r="AV84" s="675">
        <f t="shared" si="25"/>
        <v>0.6450000000000067</v>
      </c>
      <c r="AW84" s="676">
        <f t="shared" si="26"/>
        <v>0.6825</v>
      </c>
      <c r="AX84" s="672"/>
      <c r="AY84" s="676">
        <f t="shared" si="27"/>
        <v>1.5</v>
      </c>
      <c r="AZ84" s="675">
        <f t="shared" si="28"/>
        <v>0.14200000000000879</v>
      </c>
      <c r="BA84" s="676">
        <f t="shared" si="29"/>
        <v>0.7908333333333333</v>
      </c>
      <c r="BB84" s="672"/>
      <c r="BC84" s="676">
        <f t="shared" si="30"/>
        <v>1.5</v>
      </c>
      <c r="BD84" s="675">
        <f t="shared" si="31"/>
        <v>-0.029999999999996696</v>
      </c>
      <c r="BE84" s="676">
        <f t="shared" si="32"/>
        <v>1.339722222222222</v>
      </c>
      <c r="BF84" s="672"/>
      <c r="BG84" s="676">
        <f t="shared" si="33"/>
        <v>1.5</v>
      </c>
      <c r="BH84" s="675">
        <f t="shared" si="34"/>
        <v>-51.44499999999999</v>
      </c>
      <c r="BI84" s="522" t="str">
        <f t="shared" si="35"/>
        <v>-</v>
      </c>
    </row>
    <row r="85" spans="1:61" s="237" customFormat="1" ht="12.75" customHeight="1">
      <c r="A85" s="91"/>
      <c r="B85" s="286"/>
      <c r="C85" s="92"/>
      <c r="D85" s="286"/>
      <c r="E85" s="278">
        <v>0.105</v>
      </c>
      <c r="F85" s="80">
        <v>0.191</v>
      </c>
      <c r="G85" s="79">
        <v>1.1268</v>
      </c>
      <c r="H85" s="71">
        <f t="shared" si="9"/>
        <v>1.75</v>
      </c>
      <c r="I85" s="73">
        <f t="shared" si="4"/>
        <v>0.015200000000000102</v>
      </c>
      <c r="J85" s="73">
        <f t="shared" si="10"/>
        <v>0.7600000000000051</v>
      </c>
      <c r="K85" s="74">
        <f t="shared" si="5"/>
        <v>24.830000000000002</v>
      </c>
      <c r="L85" s="74">
        <v>36</v>
      </c>
      <c r="M85" s="75">
        <f t="shared" si="11"/>
        <v>0.6897222222222222</v>
      </c>
      <c r="N85" s="279">
        <v>0.105</v>
      </c>
      <c r="O85" s="80">
        <v>0.239</v>
      </c>
      <c r="P85" s="79">
        <v>1.1559</v>
      </c>
      <c r="Q85" s="71">
        <f t="shared" si="12"/>
        <v>1.75</v>
      </c>
      <c r="R85" s="73">
        <f t="shared" si="13"/>
        <v>0.0043400000000000105</v>
      </c>
      <c r="S85" s="73">
        <f t="shared" si="14"/>
        <v>0.21700000000000053</v>
      </c>
      <c r="T85" s="77">
        <f t="shared" si="6"/>
        <v>31.07</v>
      </c>
      <c r="U85" s="77">
        <v>36</v>
      </c>
      <c r="V85" s="78">
        <f t="shared" si="15"/>
        <v>0.8630555555555556</v>
      </c>
      <c r="W85" s="279">
        <v>0.105</v>
      </c>
      <c r="X85" s="80">
        <v>0.391</v>
      </c>
      <c r="Y85" s="79">
        <v>1.0294</v>
      </c>
      <c r="Z85" s="71">
        <f t="shared" si="16"/>
        <v>1.75</v>
      </c>
      <c r="AA85" s="73">
        <f t="shared" si="17"/>
        <v>0.000500000000000167</v>
      </c>
      <c r="AB85" s="73">
        <f t="shared" si="18"/>
        <v>0.02500000000000835</v>
      </c>
      <c r="AC85" s="77">
        <f t="shared" si="7"/>
        <v>50.83</v>
      </c>
      <c r="AD85" s="77">
        <v>36</v>
      </c>
      <c r="AE85" s="78">
        <f t="shared" si="19"/>
        <v>1.4119444444444444</v>
      </c>
      <c r="AF85" s="279">
        <v>0.105</v>
      </c>
      <c r="AG85" s="80"/>
      <c r="AH85" s="79"/>
      <c r="AI85" s="71">
        <f t="shared" si="20"/>
        <v>1.75</v>
      </c>
      <c r="AJ85" s="73">
        <f t="shared" si="21"/>
        <v>-1.0289</v>
      </c>
      <c r="AK85" s="73">
        <f t="shared" si="22"/>
        <v>-51.44499999999999</v>
      </c>
      <c r="AL85" s="77">
        <f t="shared" si="8"/>
        <v>0</v>
      </c>
      <c r="AM85" s="77">
        <v>36</v>
      </c>
      <c r="AN85" s="78">
        <f t="shared" si="23"/>
        <v>0</v>
      </c>
      <c r="AP85" s="271">
        <f t="shared" si="0"/>
        <v>0.6138888888888889</v>
      </c>
      <c r="AQ85" s="272">
        <f t="shared" si="1"/>
        <v>0.938888888888889</v>
      </c>
      <c r="AR85" s="272">
        <f t="shared" si="2"/>
        <v>1.650277777777778</v>
      </c>
      <c r="AS85" s="273">
        <f t="shared" si="3"/>
        <v>0</v>
      </c>
      <c r="AU85" s="674">
        <f t="shared" si="24"/>
        <v>1.75</v>
      </c>
      <c r="AV85" s="675">
        <f t="shared" si="25"/>
        <v>0.7600000000000051</v>
      </c>
      <c r="AW85" s="676">
        <f t="shared" si="26"/>
        <v>0.6897222222222222</v>
      </c>
      <c r="AX85" s="672"/>
      <c r="AY85" s="676">
        <f t="shared" si="27"/>
        <v>1.75</v>
      </c>
      <c r="AZ85" s="675">
        <f t="shared" si="28"/>
        <v>0.21700000000000053</v>
      </c>
      <c r="BA85" s="676">
        <f t="shared" si="29"/>
        <v>0.8630555555555556</v>
      </c>
      <c r="BB85" s="672"/>
      <c r="BC85" s="676">
        <f t="shared" si="30"/>
        <v>1.75</v>
      </c>
      <c r="BD85" s="675">
        <f t="shared" si="31"/>
        <v>0.02500000000000835</v>
      </c>
      <c r="BE85" s="676">
        <f t="shared" si="32"/>
        <v>1.4119444444444444</v>
      </c>
      <c r="BF85" s="672"/>
      <c r="BG85" s="676">
        <f t="shared" si="33"/>
        <v>1.75</v>
      </c>
      <c r="BH85" s="675">
        <f t="shared" si="34"/>
        <v>-51.44499999999999</v>
      </c>
      <c r="BI85" s="522" t="str">
        <f t="shared" si="35"/>
        <v>-</v>
      </c>
    </row>
    <row r="86" spans="1:61" s="237" customFormat="1" ht="12.75" customHeight="1">
      <c r="A86" s="91"/>
      <c r="B86" s="286"/>
      <c r="C86" s="92"/>
      <c r="D86" s="286"/>
      <c r="E86" s="278">
        <v>0.12</v>
      </c>
      <c r="F86" s="80">
        <v>0.192</v>
      </c>
      <c r="G86" s="79">
        <v>1.1384</v>
      </c>
      <c r="H86" s="71">
        <f t="shared" si="9"/>
        <v>2</v>
      </c>
      <c r="I86" s="73">
        <f t="shared" si="4"/>
        <v>0.026800000000000157</v>
      </c>
      <c r="J86" s="73">
        <f t="shared" si="10"/>
        <v>1.3400000000000079</v>
      </c>
      <c r="K86" s="74">
        <f t="shared" si="5"/>
        <v>24.96</v>
      </c>
      <c r="L86" s="74">
        <v>36</v>
      </c>
      <c r="M86" s="75">
        <f t="shared" si="11"/>
        <v>0.6933333333333334</v>
      </c>
      <c r="N86" s="279">
        <v>0.12</v>
      </c>
      <c r="O86" s="80">
        <v>0.258</v>
      </c>
      <c r="P86" s="79">
        <v>1.1582</v>
      </c>
      <c r="Q86" s="71">
        <f t="shared" si="12"/>
        <v>2</v>
      </c>
      <c r="R86" s="73">
        <f t="shared" si="13"/>
        <v>0.006639999999999979</v>
      </c>
      <c r="S86" s="73">
        <f t="shared" si="14"/>
        <v>0.33199999999999896</v>
      </c>
      <c r="T86" s="77">
        <f t="shared" si="6"/>
        <v>33.54</v>
      </c>
      <c r="U86" s="77">
        <v>36</v>
      </c>
      <c r="V86" s="78">
        <f t="shared" si="15"/>
        <v>0.9316666666666666</v>
      </c>
      <c r="W86" s="279">
        <v>0.12</v>
      </c>
      <c r="X86" s="80">
        <v>0.407</v>
      </c>
      <c r="Y86" s="79">
        <v>1.0317</v>
      </c>
      <c r="Z86" s="71">
        <f t="shared" si="16"/>
        <v>2</v>
      </c>
      <c r="AA86" s="73">
        <f t="shared" si="17"/>
        <v>0.0028000000000001357</v>
      </c>
      <c r="AB86" s="73">
        <f t="shared" si="18"/>
        <v>0.14000000000000679</v>
      </c>
      <c r="AC86" s="77">
        <f t="shared" si="7"/>
        <v>52.91</v>
      </c>
      <c r="AD86" s="77">
        <v>36</v>
      </c>
      <c r="AE86" s="78">
        <f t="shared" si="19"/>
        <v>1.4697222222222222</v>
      </c>
      <c r="AF86" s="279">
        <v>0.12</v>
      </c>
      <c r="AG86" s="80"/>
      <c r="AH86" s="79"/>
      <c r="AI86" s="71">
        <f t="shared" si="20"/>
        <v>2</v>
      </c>
      <c r="AJ86" s="73">
        <f t="shared" si="21"/>
        <v>-1.0289</v>
      </c>
      <c r="AK86" s="73">
        <f t="shared" si="22"/>
        <v>-51.44499999999999</v>
      </c>
      <c r="AL86" s="77">
        <f t="shared" si="8"/>
        <v>0</v>
      </c>
      <c r="AM86" s="77">
        <v>36</v>
      </c>
      <c r="AN86" s="78">
        <f t="shared" si="23"/>
        <v>0</v>
      </c>
      <c r="AP86" s="271">
        <f t="shared" si="0"/>
        <v>0.6138888888888889</v>
      </c>
      <c r="AQ86" s="272">
        <f t="shared" si="1"/>
        <v>0.938888888888889</v>
      </c>
      <c r="AR86" s="272">
        <f t="shared" si="2"/>
        <v>1.650277777777778</v>
      </c>
      <c r="AS86" s="273">
        <f t="shared" si="3"/>
        <v>0</v>
      </c>
      <c r="AU86" s="674">
        <f t="shared" si="24"/>
        <v>2</v>
      </c>
      <c r="AV86" s="675">
        <f t="shared" si="25"/>
        <v>1.3400000000000079</v>
      </c>
      <c r="AW86" s="676">
        <f t="shared" si="26"/>
        <v>0.6933333333333334</v>
      </c>
      <c r="AX86" s="672"/>
      <c r="AY86" s="676">
        <f t="shared" si="27"/>
        <v>2</v>
      </c>
      <c r="AZ86" s="675">
        <f t="shared" si="28"/>
        <v>0.33199999999999896</v>
      </c>
      <c r="BA86" s="676">
        <f t="shared" si="29"/>
        <v>0.9316666666666666</v>
      </c>
      <c r="BB86" s="672"/>
      <c r="BC86" s="676">
        <f t="shared" si="30"/>
        <v>2</v>
      </c>
      <c r="BD86" s="675">
        <f t="shared" si="31"/>
        <v>0.14000000000000679</v>
      </c>
      <c r="BE86" s="676">
        <f t="shared" si="32"/>
        <v>1.4697222222222222</v>
      </c>
      <c r="BF86" s="672"/>
      <c r="BG86" s="676">
        <f t="shared" si="33"/>
        <v>2</v>
      </c>
      <c r="BH86" s="675">
        <f t="shared" si="34"/>
        <v>-51.44499999999999</v>
      </c>
      <c r="BI86" s="522" t="str">
        <f t="shared" si="35"/>
        <v>-</v>
      </c>
    </row>
    <row r="87" spans="1:61" s="237" customFormat="1" ht="12.75" customHeight="1">
      <c r="A87" s="91"/>
      <c r="B87" s="286"/>
      <c r="C87" s="92"/>
      <c r="D87" s="286"/>
      <c r="E87" s="278">
        <v>0.15</v>
      </c>
      <c r="F87" s="730">
        <v>0.193</v>
      </c>
      <c r="G87" s="79">
        <v>1.1445</v>
      </c>
      <c r="H87" s="71">
        <f t="shared" si="9"/>
        <v>2.5</v>
      </c>
      <c r="I87" s="73">
        <f t="shared" si="4"/>
        <v>0.03290000000000015</v>
      </c>
      <c r="J87" s="73">
        <f t="shared" si="10"/>
        <v>1.6450000000000076</v>
      </c>
      <c r="K87" s="74">
        <f t="shared" si="5"/>
        <v>25.09</v>
      </c>
      <c r="L87" s="74">
        <v>36</v>
      </c>
      <c r="M87" s="75">
        <f t="shared" si="11"/>
        <v>0.6969444444444445</v>
      </c>
      <c r="N87" s="279">
        <v>0.15</v>
      </c>
      <c r="O87" s="80">
        <v>0.274</v>
      </c>
      <c r="P87" s="79">
        <v>1.162</v>
      </c>
      <c r="Q87" s="71">
        <f t="shared" si="12"/>
        <v>2.5</v>
      </c>
      <c r="R87" s="73">
        <f t="shared" si="13"/>
        <v>0.010440000000000005</v>
      </c>
      <c r="S87" s="73">
        <f t="shared" si="14"/>
        <v>0.5220000000000002</v>
      </c>
      <c r="T87" s="77">
        <f t="shared" si="6"/>
        <v>35.620000000000005</v>
      </c>
      <c r="U87" s="77">
        <v>36</v>
      </c>
      <c r="V87" s="78">
        <f t="shared" si="15"/>
        <v>0.9894444444444446</v>
      </c>
      <c r="W87" s="279">
        <v>0.15</v>
      </c>
      <c r="X87" s="80">
        <v>0.426</v>
      </c>
      <c r="Y87" s="79">
        <v>1.0339</v>
      </c>
      <c r="Z87" s="71">
        <f t="shared" si="16"/>
        <v>2.5</v>
      </c>
      <c r="AA87" s="73">
        <f t="shared" si="17"/>
        <v>0.0050000000000001155</v>
      </c>
      <c r="AB87" s="73">
        <f t="shared" si="18"/>
        <v>0.2500000000000058</v>
      </c>
      <c r="AC87" s="77">
        <f t="shared" si="7"/>
        <v>55.379999999999995</v>
      </c>
      <c r="AD87" s="77">
        <v>36</v>
      </c>
      <c r="AE87" s="78">
        <f t="shared" si="19"/>
        <v>1.538333333333333</v>
      </c>
      <c r="AF87" s="279">
        <v>0.15</v>
      </c>
      <c r="AG87" s="80"/>
      <c r="AH87" s="79"/>
      <c r="AI87" s="71">
        <f t="shared" si="20"/>
        <v>2.5</v>
      </c>
      <c r="AJ87" s="73">
        <f t="shared" si="21"/>
        <v>-1.0289</v>
      </c>
      <c r="AK87" s="73">
        <f t="shared" si="22"/>
        <v>-51.44499999999999</v>
      </c>
      <c r="AL87" s="77">
        <f t="shared" si="8"/>
        <v>0</v>
      </c>
      <c r="AM87" s="77">
        <v>36</v>
      </c>
      <c r="AN87" s="78">
        <f t="shared" si="23"/>
        <v>0</v>
      </c>
      <c r="AP87" s="271">
        <f t="shared" si="0"/>
        <v>0.6138888888888889</v>
      </c>
      <c r="AQ87" s="272">
        <f t="shared" si="1"/>
        <v>0.938888888888889</v>
      </c>
      <c r="AR87" s="272">
        <f t="shared" si="2"/>
        <v>1.650277777777778</v>
      </c>
      <c r="AS87" s="273">
        <f t="shared" si="3"/>
        <v>0</v>
      </c>
      <c r="AU87" s="674">
        <f t="shared" si="24"/>
        <v>2.5</v>
      </c>
      <c r="AV87" s="675">
        <f t="shared" si="25"/>
        <v>1.6450000000000076</v>
      </c>
      <c r="AW87" s="676">
        <f t="shared" si="26"/>
        <v>0.6969444444444445</v>
      </c>
      <c r="AX87" s="672"/>
      <c r="AY87" s="676">
        <f t="shared" si="27"/>
        <v>2.5</v>
      </c>
      <c r="AZ87" s="675">
        <f t="shared" si="28"/>
        <v>0.5220000000000002</v>
      </c>
      <c r="BA87" s="676">
        <f t="shared" si="29"/>
        <v>0.9894444444444446</v>
      </c>
      <c r="BB87" s="672"/>
      <c r="BC87" s="676">
        <f t="shared" si="30"/>
        <v>2.5</v>
      </c>
      <c r="BD87" s="675">
        <f t="shared" si="31"/>
        <v>0.2500000000000058</v>
      </c>
      <c r="BE87" s="676">
        <f t="shared" si="32"/>
        <v>1.538333333333333</v>
      </c>
      <c r="BF87" s="672"/>
      <c r="BG87" s="676">
        <f t="shared" si="33"/>
        <v>2.5</v>
      </c>
      <c r="BH87" s="675">
        <f t="shared" si="34"/>
        <v>-51.44499999999999</v>
      </c>
      <c r="BI87" s="522" t="str">
        <f t="shared" si="35"/>
        <v>-</v>
      </c>
    </row>
    <row r="88" spans="1:61" s="237" customFormat="1" ht="12.75" customHeight="1">
      <c r="A88" s="91"/>
      <c r="B88" s="286"/>
      <c r="C88" s="92"/>
      <c r="D88" s="286"/>
      <c r="E88" s="278">
        <v>0.18</v>
      </c>
      <c r="F88" s="80">
        <v>0.195</v>
      </c>
      <c r="G88" s="79">
        <v>1.1542</v>
      </c>
      <c r="H88" s="71">
        <f t="shared" si="9"/>
        <v>3</v>
      </c>
      <c r="I88" s="73">
        <f t="shared" si="4"/>
        <v>0.04259999999999997</v>
      </c>
      <c r="J88" s="73">
        <f t="shared" si="10"/>
        <v>2.1299999999999986</v>
      </c>
      <c r="K88" s="74">
        <f t="shared" si="5"/>
        <v>25.35</v>
      </c>
      <c r="L88" s="74">
        <v>36</v>
      </c>
      <c r="M88" s="75">
        <f t="shared" si="11"/>
        <v>0.7041666666666667</v>
      </c>
      <c r="N88" s="279">
        <v>0.18</v>
      </c>
      <c r="O88" s="80">
        <v>0.285</v>
      </c>
      <c r="P88" s="79">
        <v>1.1672</v>
      </c>
      <c r="Q88" s="71">
        <f t="shared" si="12"/>
        <v>3</v>
      </c>
      <c r="R88" s="73">
        <f t="shared" si="13"/>
        <v>0.0156400000000001</v>
      </c>
      <c r="S88" s="73">
        <f t="shared" si="14"/>
        <v>0.7820000000000049</v>
      </c>
      <c r="T88" s="77">
        <f t="shared" si="6"/>
        <v>37.05</v>
      </c>
      <c r="U88" s="77">
        <v>36</v>
      </c>
      <c r="V88" s="78">
        <f t="shared" si="15"/>
        <v>1.0291666666666666</v>
      </c>
      <c r="W88" s="279">
        <v>0.18</v>
      </c>
      <c r="X88" s="80">
        <v>0.449</v>
      </c>
      <c r="Y88" s="79">
        <v>1.0382</v>
      </c>
      <c r="Z88" s="71">
        <f t="shared" si="16"/>
        <v>3</v>
      </c>
      <c r="AA88" s="73">
        <f t="shared" si="17"/>
        <v>0.009300000000000086</v>
      </c>
      <c r="AB88" s="73">
        <f t="shared" si="18"/>
        <v>0.4650000000000043</v>
      </c>
      <c r="AC88" s="77">
        <f t="shared" si="7"/>
        <v>58.370000000000005</v>
      </c>
      <c r="AD88" s="77">
        <v>36</v>
      </c>
      <c r="AE88" s="78">
        <f t="shared" si="19"/>
        <v>1.621388888888889</v>
      </c>
      <c r="AF88" s="279">
        <v>0.18</v>
      </c>
      <c r="AG88" s="80"/>
      <c r="AH88" s="79"/>
      <c r="AI88" s="71">
        <f t="shared" si="20"/>
        <v>3</v>
      </c>
      <c r="AJ88" s="73">
        <f t="shared" si="21"/>
        <v>-1.0289</v>
      </c>
      <c r="AK88" s="73">
        <f t="shared" si="22"/>
        <v>-51.44499999999999</v>
      </c>
      <c r="AL88" s="77">
        <f t="shared" si="8"/>
        <v>0</v>
      </c>
      <c r="AM88" s="77">
        <v>36</v>
      </c>
      <c r="AN88" s="78">
        <f t="shared" si="23"/>
        <v>0</v>
      </c>
      <c r="AP88" s="271">
        <f t="shared" si="0"/>
        <v>0.6138888888888889</v>
      </c>
      <c r="AQ88" s="272">
        <f t="shared" si="1"/>
        <v>0.938888888888889</v>
      </c>
      <c r="AR88" s="272">
        <f t="shared" si="2"/>
        <v>1.650277777777778</v>
      </c>
      <c r="AS88" s="273">
        <f t="shared" si="3"/>
        <v>0</v>
      </c>
      <c r="AU88" s="674">
        <f t="shared" si="24"/>
        <v>3</v>
      </c>
      <c r="AV88" s="675">
        <f t="shared" si="25"/>
        <v>2.1299999999999986</v>
      </c>
      <c r="AW88" s="676">
        <f t="shared" si="26"/>
        <v>0.7041666666666667</v>
      </c>
      <c r="AX88" s="672"/>
      <c r="AY88" s="676">
        <f t="shared" si="27"/>
        <v>3</v>
      </c>
      <c r="AZ88" s="675">
        <f t="shared" si="28"/>
        <v>0.7820000000000049</v>
      </c>
      <c r="BA88" s="676">
        <f t="shared" si="29"/>
        <v>1.0291666666666666</v>
      </c>
      <c r="BB88" s="672"/>
      <c r="BC88" s="676">
        <f t="shared" si="30"/>
        <v>3</v>
      </c>
      <c r="BD88" s="675">
        <f t="shared" si="31"/>
        <v>0.4650000000000043</v>
      </c>
      <c r="BE88" s="676">
        <f t="shared" si="32"/>
        <v>1.621388888888889</v>
      </c>
      <c r="BF88" s="672"/>
      <c r="BG88" s="676">
        <f t="shared" si="33"/>
        <v>3</v>
      </c>
      <c r="BH88" s="675">
        <f t="shared" si="34"/>
        <v>-51.44499999999999</v>
      </c>
      <c r="BI88" s="522" t="str">
        <f t="shared" si="35"/>
        <v>-</v>
      </c>
    </row>
    <row r="89" spans="1:61" s="237" customFormat="1" ht="12.75" customHeight="1">
      <c r="A89" s="91"/>
      <c r="B89" s="286"/>
      <c r="C89" s="92"/>
      <c r="D89" s="286"/>
      <c r="E89" s="278">
        <v>0.21</v>
      </c>
      <c r="F89" s="80">
        <v>0.196</v>
      </c>
      <c r="G89" s="79">
        <v>1.1596</v>
      </c>
      <c r="H89" s="71">
        <f t="shared" si="9"/>
        <v>3.5</v>
      </c>
      <c r="I89" s="73">
        <f t="shared" si="4"/>
        <v>0.04800000000000004</v>
      </c>
      <c r="J89" s="73">
        <f t="shared" si="10"/>
        <v>2.400000000000002</v>
      </c>
      <c r="K89" s="74">
        <f t="shared" si="5"/>
        <v>25.48</v>
      </c>
      <c r="L89" s="74">
        <v>36</v>
      </c>
      <c r="M89" s="75">
        <f t="shared" si="11"/>
        <v>0.7077777777777778</v>
      </c>
      <c r="N89" s="279">
        <v>0.21</v>
      </c>
      <c r="O89" s="80">
        <v>0.292</v>
      </c>
      <c r="P89" s="79">
        <v>1.1726</v>
      </c>
      <c r="Q89" s="71">
        <f t="shared" si="12"/>
        <v>3.5</v>
      </c>
      <c r="R89" s="73">
        <f t="shared" si="13"/>
        <v>0.02104000000000017</v>
      </c>
      <c r="S89" s="73">
        <f t="shared" si="14"/>
        <v>1.0520000000000085</v>
      </c>
      <c r="T89" s="77">
        <f t="shared" si="6"/>
        <v>37.96</v>
      </c>
      <c r="U89" s="77">
        <v>36</v>
      </c>
      <c r="V89" s="78">
        <f t="shared" si="15"/>
        <v>1.0544444444444445</v>
      </c>
      <c r="W89" s="279">
        <v>0.21</v>
      </c>
      <c r="X89" s="80">
        <v>0.472</v>
      </c>
      <c r="Y89" s="79">
        <v>1.0426</v>
      </c>
      <c r="Z89" s="71">
        <f t="shared" si="16"/>
        <v>3.5</v>
      </c>
      <c r="AA89" s="73">
        <f t="shared" si="17"/>
        <v>0.013700000000000045</v>
      </c>
      <c r="AB89" s="73">
        <f t="shared" si="18"/>
        <v>0.6850000000000023</v>
      </c>
      <c r="AC89" s="77">
        <f t="shared" si="7"/>
        <v>61.36</v>
      </c>
      <c r="AD89" s="77">
        <v>36</v>
      </c>
      <c r="AE89" s="78">
        <f t="shared" si="19"/>
        <v>1.7044444444444444</v>
      </c>
      <c r="AF89" s="279">
        <v>0.21</v>
      </c>
      <c r="AG89" s="80"/>
      <c r="AH89" s="79"/>
      <c r="AI89" s="71">
        <f t="shared" si="20"/>
        <v>3.5</v>
      </c>
      <c r="AJ89" s="73">
        <f t="shared" si="21"/>
        <v>-1.0289</v>
      </c>
      <c r="AK89" s="73">
        <f t="shared" si="22"/>
        <v>-51.44499999999999</v>
      </c>
      <c r="AL89" s="77">
        <f t="shared" si="8"/>
        <v>0</v>
      </c>
      <c r="AM89" s="77">
        <v>36</v>
      </c>
      <c r="AN89" s="78">
        <f t="shared" si="23"/>
        <v>0</v>
      </c>
      <c r="AP89" s="271">
        <f t="shared" si="0"/>
        <v>0.6138888888888889</v>
      </c>
      <c r="AQ89" s="272">
        <f t="shared" si="1"/>
        <v>0.938888888888889</v>
      </c>
      <c r="AR89" s="272">
        <f t="shared" si="2"/>
        <v>1.650277777777778</v>
      </c>
      <c r="AS89" s="273">
        <f t="shared" si="3"/>
        <v>0</v>
      </c>
      <c r="AU89" s="674">
        <f t="shared" si="24"/>
        <v>3.5</v>
      </c>
      <c r="AV89" s="675">
        <f t="shared" si="25"/>
        <v>2.400000000000002</v>
      </c>
      <c r="AW89" s="676">
        <f t="shared" si="26"/>
        <v>0.7077777777777778</v>
      </c>
      <c r="AX89" s="672"/>
      <c r="AY89" s="676">
        <f t="shared" si="27"/>
        <v>3.5</v>
      </c>
      <c r="AZ89" s="675">
        <f t="shared" si="28"/>
        <v>1.0520000000000085</v>
      </c>
      <c r="BA89" s="676">
        <f t="shared" si="29"/>
        <v>1.0544444444444445</v>
      </c>
      <c r="BB89" s="672"/>
      <c r="BC89" s="676">
        <f t="shared" si="30"/>
        <v>3.5</v>
      </c>
      <c r="BD89" s="675">
        <f t="shared" si="31"/>
        <v>0.6850000000000023</v>
      </c>
      <c r="BE89" s="676">
        <f t="shared" si="32"/>
        <v>1.7044444444444444</v>
      </c>
      <c r="BF89" s="672"/>
      <c r="BG89" s="676">
        <f t="shared" si="33"/>
        <v>3.5</v>
      </c>
      <c r="BH89" s="675">
        <f t="shared" si="34"/>
        <v>-51.44499999999999</v>
      </c>
      <c r="BI89" s="522" t="str">
        <f t="shared" si="35"/>
        <v>-</v>
      </c>
    </row>
    <row r="90" spans="1:61" s="237" customFormat="1" ht="12.75" customHeight="1">
      <c r="A90" s="91"/>
      <c r="B90" s="286"/>
      <c r="C90" s="92"/>
      <c r="D90" s="286"/>
      <c r="E90" s="278">
        <v>0.24</v>
      </c>
      <c r="F90" s="80">
        <v>0.197</v>
      </c>
      <c r="G90" s="79">
        <v>1.1645</v>
      </c>
      <c r="H90" s="71">
        <f t="shared" si="9"/>
        <v>4</v>
      </c>
      <c r="I90" s="73">
        <f t="shared" si="4"/>
        <v>0.05290000000000017</v>
      </c>
      <c r="J90" s="73">
        <f t="shared" si="10"/>
        <v>2.6450000000000085</v>
      </c>
      <c r="K90" s="74">
        <f t="shared" si="5"/>
        <v>25.61</v>
      </c>
      <c r="L90" s="74">
        <v>36</v>
      </c>
      <c r="M90" s="75">
        <f t="shared" si="11"/>
        <v>0.7113888888888888</v>
      </c>
      <c r="N90" s="279">
        <v>0.24</v>
      </c>
      <c r="O90" s="80">
        <v>0.297</v>
      </c>
      <c r="P90" s="79">
        <v>1.1796</v>
      </c>
      <c r="Q90" s="71">
        <f t="shared" si="12"/>
        <v>4</v>
      </c>
      <c r="R90" s="73">
        <f t="shared" si="13"/>
        <v>0.028040000000000065</v>
      </c>
      <c r="S90" s="73">
        <f t="shared" si="14"/>
        <v>1.4020000000000032</v>
      </c>
      <c r="T90" s="77">
        <f t="shared" si="6"/>
        <v>38.61</v>
      </c>
      <c r="U90" s="77">
        <v>36</v>
      </c>
      <c r="V90" s="78">
        <f t="shared" si="15"/>
        <v>1.0725</v>
      </c>
      <c r="W90" s="279">
        <v>0.24</v>
      </c>
      <c r="X90" s="80">
        <v>0.49</v>
      </c>
      <c r="Y90" s="79">
        <v>1.0478</v>
      </c>
      <c r="Z90" s="71">
        <f t="shared" si="16"/>
        <v>4</v>
      </c>
      <c r="AA90" s="73">
        <f t="shared" si="17"/>
        <v>0.01890000000000014</v>
      </c>
      <c r="AB90" s="73">
        <f t="shared" si="18"/>
        <v>0.945000000000007</v>
      </c>
      <c r="AC90" s="77">
        <f t="shared" si="7"/>
        <v>63.699999999999996</v>
      </c>
      <c r="AD90" s="77">
        <v>36</v>
      </c>
      <c r="AE90" s="78">
        <f t="shared" si="19"/>
        <v>1.7694444444444444</v>
      </c>
      <c r="AF90" s="279">
        <v>0.24</v>
      </c>
      <c r="AG90" s="80"/>
      <c r="AH90" s="79"/>
      <c r="AI90" s="71">
        <f t="shared" si="20"/>
        <v>4</v>
      </c>
      <c r="AJ90" s="73">
        <f t="shared" si="21"/>
        <v>-1.0289</v>
      </c>
      <c r="AK90" s="73">
        <f t="shared" si="22"/>
        <v>-51.44499999999999</v>
      </c>
      <c r="AL90" s="77">
        <f t="shared" si="8"/>
        <v>0</v>
      </c>
      <c r="AM90" s="77">
        <v>36</v>
      </c>
      <c r="AN90" s="78">
        <f t="shared" si="23"/>
        <v>0</v>
      </c>
      <c r="AP90" s="271">
        <f t="shared" si="0"/>
        <v>0.7113888888888888</v>
      </c>
      <c r="AQ90" s="272">
        <f t="shared" si="1"/>
        <v>0.938888888888889</v>
      </c>
      <c r="AR90" s="272">
        <f t="shared" si="2"/>
        <v>1.650277777777778</v>
      </c>
      <c r="AS90" s="273">
        <f t="shared" si="3"/>
        <v>0</v>
      </c>
      <c r="AU90" s="674">
        <f t="shared" si="24"/>
        <v>4</v>
      </c>
      <c r="AV90" s="675">
        <f t="shared" si="25"/>
        <v>2.6450000000000085</v>
      </c>
      <c r="AW90" s="676">
        <f t="shared" si="26"/>
        <v>0.7113888888888888</v>
      </c>
      <c r="AX90" s="672"/>
      <c r="AY90" s="676">
        <f t="shared" si="27"/>
        <v>4</v>
      </c>
      <c r="AZ90" s="675">
        <f t="shared" si="28"/>
        <v>1.4020000000000032</v>
      </c>
      <c r="BA90" s="676">
        <f t="shared" si="29"/>
        <v>1.0725</v>
      </c>
      <c r="BB90" s="672"/>
      <c r="BC90" s="676">
        <f t="shared" si="30"/>
        <v>4</v>
      </c>
      <c r="BD90" s="675">
        <f t="shared" si="31"/>
        <v>0.945000000000007</v>
      </c>
      <c r="BE90" s="676">
        <f t="shared" si="32"/>
        <v>1.7694444444444444</v>
      </c>
      <c r="BF90" s="672"/>
      <c r="BG90" s="676">
        <f t="shared" si="33"/>
        <v>4</v>
      </c>
      <c r="BH90" s="675">
        <f t="shared" si="34"/>
        <v>-51.44499999999999</v>
      </c>
      <c r="BI90" s="522" t="str">
        <f t="shared" si="35"/>
        <v>-</v>
      </c>
    </row>
    <row r="91" spans="1:61" s="237" customFormat="1" ht="12.75" customHeight="1">
      <c r="A91" s="91"/>
      <c r="B91" s="286"/>
      <c r="C91" s="92"/>
      <c r="D91" s="286"/>
      <c r="E91" s="278">
        <v>0.27</v>
      </c>
      <c r="F91" s="80">
        <v>0.197</v>
      </c>
      <c r="G91" s="79">
        <v>1.1678</v>
      </c>
      <c r="H91" s="71">
        <f t="shared" si="9"/>
        <v>4.5</v>
      </c>
      <c r="I91" s="73">
        <f t="shared" si="4"/>
        <v>0.05620000000000003</v>
      </c>
      <c r="J91" s="73">
        <f t="shared" si="10"/>
        <v>2.8100000000000014</v>
      </c>
      <c r="K91" s="74">
        <f t="shared" si="5"/>
        <v>25.61</v>
      </c>
      <c r="L91" s="74">
        <v>36</v>
      </c>
      <c r="M91" s="75">
        <f t="shared" si="11"/>
        <v>0.7113888888888888</v>
      </c>
      <c r="N91" s="279">
        <v>0.27</v>
      </c>
      <c r="O91" s="80">
        <v>0.299</v>
      </c>
      <c r="P91" s="79">
        <v>1.1874</v>
      </c>
      <c r="Q91" s="71">
        <f t="shared" si="12"/>
        <v>4.5</v>
      </c>
      <c r="R91" s="73">
        <f t="shared" si="13"/>
        <v>0.035840000000000094</v>
      </c>
      <c r="S91" s="73">
        <f t="shared" si="14"/>
        <v>1.7920000000000047</v>
      </c>
      <c r="T91" s="77">
        <f t="shared" si="6"/>
        <v>38.87</v>
      </c>
      <c r="U91" s="77">
        <v>36</v>
      </c>
      <c r="V91" s="78">
        <f t="shared" si="15"/>
        <v>1.0797222222222222</v>
      </c>
      <c r="W91" s="279">
        <v>0.27</v>
      </c>
      <c r="X91" s="80">
        <v>0.497</v>
      </c>
      <c r="Y91" s="79">
        <v>1.0526</v>
      </c>
      <c r="Z91" s="71">
        <f t="shared" si="16"/>
        <v>4.5</v>
      </c>
      <c r="AA91" s="73">
        <f t="shared" si="17"/>
        <v>0.023700000000000054</v>
      </c>
      <c r="AB91" s="73">
        <f t="shared" si="18"/>
        <v>1.1850000000000027</v>
      </c>
      <c r="AC91" s="77">
        <f t="shared" si="7"/>
        <v>64.61</v>
      </c>
      <c r="AD91" s="77">
        <v>36</v>
      </c>
      <c r="AE91" s="78">
        <f t="shared" si="19"/>
        <v>1.794722222222222</v>
      </c>
      <c r="AF91" s="279">
        <v>0.27</v>
      </c>
      <c r="AG91" s="80"/>
      <c r="AH91" s="79"/>
      <c r="AI91" s="71">
        <f t="shared" si="20"/>
        <v>4.5</v>
      </c>
      <c r="AJ91" s="73">
        <f t="shared" si="21"/>
        <v>-1.0289</v>
      </c>
      <c r="AK91" s="73">
        <f t="shared" si="22"/>
        <v>-51.44499999999999</v>
      </c>
      <c r="AL91" s="77">
        <f t="shared" si="8"/>
        <v>0</v>
      </c>
      <c r="AM91" s="77">
        <v>36</v>
      </c>
      <c r="AN91" s="78">
        <f t="shared" si="23"/>
        <v>0</v>
      </c>
      <c r="AP91" s="271">
        <f t="shared" si="0"/>
        <v>0.7113888888888888</v>
      </c>
      <c r="AQ91" s="272">
        <f t="shared" si="1"/>
        <v>0.938888888888889</v>
      </c>
      <c r="AR91" s="272">
        <f t="shared" si="2"/>
        <v>1.650277777777778</v>
      </c>
      <c r="AS91" s="273">
        <f t="shared" si="3"/>
        <v>0</v>
      </c>
      <c r="AU91" s="674">
        <f t="shared" si="24"/>
        <v>4.5</v>
      </c>
      <c r="AV91" s="675">
        <f t="shared" si="25"/>
        <v>2.8100000000000014</v>
      </c>
      <c r="AW91" s="676">
        <f t="shared" si="26"/>
        <v>0.7113888888888888</v>
      </c>
      <c r="AX91" s="672"/>
      <c r="AY91" s="676">
        <f t="shared" si="27"/>
        <v>4.5</v>
      </c>
      <c r="AZ91" s="675">
        <f t="shared" si="28"/>
        <v>1.7920000000000047</v>
      </c>
      <c r="BA91" s="676">
        <f t="shared" si="29"/>
        <v>1.0797222222222222</v>
      </c>
      <c r="BB91" s="672"/>
      <c r="BC91" s="676">
        <f t="shared" si="30"/>
        <v>4.5</v>
      </c>
      <c r="BD91" s="675">
        <f t="shared" si="31"/>
        <v>1.1850000000000027</v>
      </c>
      <c r="BE91" s="676">
        <f t="shared" si="32"/>
        <v>1.794722222222222</v>
      </c>
      <c r="BF91" s="672"/>
      <c r="BG91" s="676">
        <f t="shared" si="33"/>
        <v>4.5</v>
      </c>
      <c r="BH91" s="675">
        <f t="shared" si="34"/>
        <v>-51.44499999999999</v>
      </c>
      <c r="BI91" s="522" t="str">
        <f t="shared" si="35"/>
        <v>-</v>
      </c>
    </row>
    <row r="92" spans="1:61" s="237" customFormat="1" ht="12.75" customHeight="1">
      <c r="A92" s="91"/>
      <c r="B92" s="286"/>
      <c r="C92" s="92"/>
      <c r="D92" s="286"/>
      <c r="E92" s="278">
        <v>0.3</v>
      </c>
      <c r="F92" s="80">
        <v>0.197</v>
      </c>
      <c r="G92" s="79">
        <v>1.1715</v>
      </c>
      <c r="H92" s="71">
        <f aca="true" t="shared" si="36" ref="H92:H107">IF(OR(E92=0,$M$18=0),H91,100*E92/$M$30)</f>
        <v>5</v>
      </c>
      <c r="I92" s="73">
        <f t="shared" si="4"/>
        <v>0.059900000000000064</v>
      </c>
      <c r="J92" s="73">
        <f aca="true" t="shared" si="37" ref="J92:J107">IF(OR(E92=0,$M$18=0),J91,100*I92/$M$29)</f>
        <v>2.995000000000003</v>
      </c>
      <c r="K92" s="74">
        <f t="shared" si="5"/>
        <v>25.61</v>
      </c>
      <c r="L92" s="74">
        <v>36</v>
      </c>
      <c r="M92" s="75">
        <f aca="true" t="shared" si="38" ref="M92:M107">IF(OR(E92=0,$M$18=0),M91,K92/L92)</f>
        <v>0.7113888888888888</v>
      </c>
      <c r="N92" s="279">
        <v>0.3</v>
      </c>
      <c r="O92" s="730">
        <v>0.3</v>
      </c>
      <c r="P92" s="79">
        <v>1.1964</v>
      </c>
      <c r="Q92" s="71">
        <f aca="true" t="shared" si="39" ref="Q92:Q107">IF(OR(N92=0,$V$18=0),Q91,100*N92/$V$30)</f>
        <v>5</v>
      </c>
      <c r="R92" s="73">
        <f aca="true" t="shared" si="40" ref="R92:R107">IF(OR(N92=0,$V$18=0),R91,P92-$P$74)</f>
        <v>0.04483999999999999</v>
      </c>
      <c r="S92" s="73">
        <f aca="true" t="shared" si="41" ref="S92:S107">IF(OR(N92=0,$V$18=0),S91,100*R92/$V$29)</f>
        <v>2.2419999999999995</v>
      </c>
      <c r="T92" s="77">
        <f t="shared" si="6"/>
        <v>39</v>
      </c>
      <c r="U92" s="77">
        <v>36</v>
      </c>
      <c r="V92" s="78">
        <f aca="true" t="shared" si="42" ref="V92:V107">IF(OR(N92=0,$V$18=0),V91,T92/U92)</f>
        <v>1.0833333333333333</v>
      </c>
      <c r="W92" s="279">
        <v>0.3</v>
      </c>
      <c r="X92" s="730">
        <v>0.499</v>
      </c>
      <c r="Y92" s="79">
        <v>1.0587</v>
      </c>
      <c r="Z92" s="71">
        <f aca="true" t="shared" si="43" ref="Z92:Z107">IF(OR(W92=0,$AE$18=0),Z91,100*W92/$AE$30)</f>
        <v>5</v>
      </c>
      <c r="AA92" s="73">
        <f aca="true" t="shared" si="44" ref="AA92:AA107">IF(OR(W92=0,$AE$18=0),AA91,Y92-$Y$74)</f>
        <v>0.02980000000000005</v>
      </c>
      <c r="AB92" s="73">
        <f aca="true" t="shared" si="45" ref="AB92:AB107">IF(OR(W92=0,$AE$18=0),AB91,100*AA92/$AE$29)</f>
        <v>1.4900000000000024</v>
      </c>
      <c r="AC92" s="77">
        <f t="shared" si="7"/>
        <v>64.87</v>
      </c>
      <c r="AD92" s="77">
        <v>36</v>
      </c>
      <c r="AE92" s="78">
        <f aca="true" t="shared" si="46" ref="AE92:AE107">IF(OR(W92=0,$AE$18=0),AE91,AC92/AD92)</f>
        <v>1.8019444444444446</v>
      </c>
      <c r="AF92" s="279">
        <v>0.3</v>
      </c>
      <c r="AG92" s="80"/>
      <c r="AH92" s="79"/>
      <c r="AI92" s="71">
        <f t="shared" si="20"/>
        <v>5</v>
      </c>
      <c r="AJ92" s="73">
        <f t="shared" si="21"/>
        <v>-1.0289</v>
      </c>
      <c r="AK92" s="73">
        <f t="shared" si="22"/>
        <v>-51.44499999999999</v>
      </c>
      <c r="AL92" s="77">
        <f t="shared" si="8"/>
        <v>0</v>
      </c>
      <c r="AM92" s="77">
        <v>36</v>
      </c>
      <c r="AN92" s="78">
        <f t="shared" si="23"/>
        <v>0</v>
      </c>
      <c r="AP92" s="271">
        <f t="shared" si="0"/>
        <v>0.7113888888888888</v>
      </c>
      <c r="AQ92" s="272">
        <f t="shared" si="1"/>
        <v>1.0833333333333333</v>
      </c>
      <c r="AR92" s="272">
        <f t="shared" si="2"/>
        <v>1.8019444444444446</v>
      </c>
      <c r="AS92" s="273">
        <f t="shared" si="3"/>
        <v>0</v>
      </c>
      <c r="AU92" s="674">
        <f aca="true" t="shared" si="47" ref="AU92:AU107">IF(H92=0,"-",H92)</f>
        <v>5</v>
      </c>
      <c r="AV92" s="675">
        <f aca="true" t="shared" si="48" ref="AV92:AV107">IF(J92=0,"-",J92)</f>
        <v>2.995000000000003</v>
      </c>
      <c r="AW92" s="676">
        <f aca="true" t="shared" si="49" ref="AW92:AW107">IF(M92=0,"-",M92)</f>
        <v>0.7113888888888888</v>
      </c>
      <c r="AX92" s="672"/>
      <c r="AY92" s="676">
        <f aca="true" t="shared" si="50" ref="AY92:AY107">IF(Q92=0,"-",Q92)</f>
        <v>5</v>
      </c>
      <c r="AZ92" s="675">
        <f aca="true" t="shared" si="51" ref="AZ92:AZ107">IF(S92=0,"-",S92)</f>
        <v>2.2419999999999995</v>
      </c>
      <c r="BA92" s="676">
        <f aca="true" t="shared" si="52" ref="BA92:BA107">IF(V92=0,"-",V92)</f>
        <v>1.0833333333333333</v>
      </c>
      <c r="BB92" s="672"/>
      <c r="BC92" s="676">
        <f aca="true" t="shared" si="53" ref="BC92:BC107">IF(Z92=0,"-",Z92)</f>
        <v>5</v>
      </c>
      <c r="BD92" s="675">
        <f aca="true" t="shared" si="54" ref="BD92:BD107">IF(AB92=0,"-",AB92)</f>
        <v>1.4900000000000024</v>
      </c>
      <c r="BE92" s="676">
        <f aca="true" t="shared" si="55" ref="BE92:BE107">IF(AE92=0,"-",AE92)</f>
        <v>1.8019444444444446</v>
      </c>
      <c r="BF92" s="672"/>
      <c r="BG92" s="676">
        <f aca="true" t="shared" si="56" ref="BG92:BG107">IF(AI92=0,"-",AI92)</f>
        <v>5</v>
      </c>
      <c r="BH92" s="675">
        <f aca="true" t="shared" si="57" ref="BH92:BH107">IF(AK92=0,"-",AK92)</f>
        <v>-51.44499999999999</v>
      </c>
      <c r="BI92" s="522" t="str">
        <f aca="true" t="shared" si="58" ref="BI92:BI107">IF(AN92=0,"-",AN92)</f>
        <v>-</v>
      </c>
    </row>
    <row r="93" spans="1:61" s="237" customFormat="1" ht="12.75" customHeight="1">
      <c r="A93" s="91"/>
      <c r="B93" s="286"/>
      <c r="C93" s="92"/>
      <c r="D93" s="286"/>
      <c r="E93" s="278">
        <v>0.36</v>
      </c>
      <c r="F93" s="80">
        <v>0.193</v>
      </c>
      <c r="G93" s="79">
        <v>1.1792</v>
      </c>
      <c r="H93" s="71">
        <f t="shared" si="36"/>
        <v>6</v>
      </c>
      <c r="I93" s="73">
        <f t="shared" si="4"/>
        <v>0.0676000000000001</v>
      </c>
      <c r="J93" s="73">
        <f t="shared" si="37"/>
        <v>3.3800000000000052</v>
      </c>
      <c r="K93" s="74">
        <f t="shared" si="5"/>
        <v>25.09</v>
      </c>
      <c r="L93" s="74">
        <v>36</v>
      </c>
      <c r="M93" s="75">
        <f t="shared" si="38"/>
        <v>0.6969444444444445</v>
      </c>
      <c r="N93" s="279">
        <v>0.36</v>
      </c>
      <c r="O93" s="80">
        <v>0.293</v>
      </c>
      <c r="P93" s="79">
        <v>1.2064</v>
      </c>
      <c r="Q93" s="71">
        <f t="shared" si="39"/>
        <v>6</v>
      </c>
      <c r="R93" s="73">
        <f t="shared" si="40"/>
        <v>0.05484</v>
      </c>
      <c r="S93" s="73">
        <f t="shared" si="41"/>
        <v>2.742</v>
      </c>
      <c r="T93" s="77">
        <f t="shared" si="6"/>
        <v>38.089999999999996</v>
      </c>
      <c r="U93" s="77">
        <v>36</v>
      </c>
      <c r="V93" s="78">
        <f t="shared" si="42"/>
        <v>1.0580555555555555</v>
      </c>
      <c r="W93" s="279">
        <v>0.36</v>
      </c>
      <c r="X93" s="80">
        <v>0.495</v>
      </c>
      <c r="Y93" s="79">
        <v>1.0643</v>
      </c>
      <c r="Z93" s="71">
        <f t="shared" si="43"/>
        <v>6</v>
      </c>
      <c r="AA93" s="73">
        <f t="shared" si="44"/>
        <v>0.0354000000000001</v>
      </c>
      <c r="AB93" s="73">
        <f t="shared" si="45"/>
        <v>1.770000000000005</v>
      </c>
      <c r="AC93" s="77">
        <f t="shared" si="7"/>
        <v>64.35</v>
      </c>
      <c r="AD93" s="77">
        <v>36</v>
      </c>
      <c r="AE93" s="78">
        <f t="shared" si="46"/>
        <v>1.7874999999999999</v>
      </c>
      <c r="AF93" s="279">
        <v>0.36</v>
      </c>
      <c r="AG93" s="80"/>
      <c r="AH93" s="79"/>
      <c r="AI93" s="71">
        <f t="shared" si="20"/>
        <v>6</v>
      </c>
      <c r="AJ93" s="73">
        <f t="shared" si="21"/>
        <v>-1.0289</v>
      </c>
      <c r="AK93" s="73">
        <f t="shared" si="22"/>
        <v>-51.44499999999999</v>
      </c>
      <c r="AL93" s="77">
        <f t="shared" si="8"/>
        <v>0</v>
      </c>
      <c r="AM93" s="77">
        <v>36</v>
      </c>
      <c r="AN93" s="78">
        <f t="shared" si="23"/>
        <v>0</v>
      </c>
      <c r="AP93" s="271">
        <f t="shared" si="0"/>
        <v>0.6138888888888889</v>
      </c>
      <c r="AQ93" s="272">
        <f t="shared" si="1"/>
        <v>0.938888888888889</v>
      </c>
      <c r="AR93" s="272">
        <f t="shared" si="2"/>
        <v>1.650277777777778</v>
      </c>
      <c r="AS93" s="273">
        <f t="shared" si="3"/>
        <v>0</v>
      </c>
      <c r="AU93" s="674">
        <f t="shared" si="47"/>
        <v>6</v>
      </c>
      <c r="AV93" s="675">
        <f t="shared" si="48"/>
        <v>3.3800000000000052</v>
      </c>
      <c r="AW93" s="676">
        <f t="shared" si="49"/>
        <v>0.6969444444444445</v>
      </c>
      <c r="AX93" s="672"/>
      <c r="AY93" s="676">
        <f t="shared" si="50"/>
        <v>6</v>
      </c>
      <c r="AZ93" s="675">
        <f t="shared" si="51"/>
        <v>2.742</v>
      </c>
      <c r="BA93" s="676">
        <f t="shared" si="52"/>
        <v>1.0580555555555555</v>
      </c>
      <c r="BB93" s="672"/>
      <c r="BC93" s="676">
        <f t="shared" si="53"/>
        <v>6</v>
      </c>
      <c r="BD93" s="675">
        <f t="shared" si="54"/>
        <v>1.770000000000005</v>
      </c>
      <c r="BE93" s="676">
        <f t="shared" si="55"/>
        <v>1.7874999999999999</v>
      </c>
      <c r="BF93" s="672"/>
      <c r="BG93" s="676">
        <f t="shared" si="56"/>
        <v>6</v>
      </c>
      <c r="BH93" s="675">
        <f t="shared" si="57"/>
        <v>-51.44499999999999</v>
      </c>
      <c r="BI93" s="522" t="str">
        <f t="shared" si="58"/>
        <v>-</v>
      </c>
    </row>
    <row r="94" spans="1:61" s="237" customFormat="1" ht="12.75" customHeight="1">
      <c r="A94" s="91"/>
      <c r="B94" s="286"/>
      <c r="C94" s="92"/>
      <c r="D94" s="286"/>
      <c r="E94" s="278">
        <v>0.42</v>
      </c>
      <c r="F94" s="80">
        <v>0.191</v>
      </c>
      <c r="G94" s="79">
        <v>1.1874</v>
      </c>
      <c r="H94" s="71">
        <f t="shared" si="36"/>
        <v>7</v>
      </c>
      <c r="I94" s="73">
        <f t="shared" si="4"/>
        <v>0.07580000000000009</v>
      </c>
      <c r="J94" s="73">
        <f t="shared" si="37"/>
        <v>3.7900000000000045</v>
      </c>
      <c r="K94" s="74">
        <f t="shared" si="5"/>
        <v>24.830000000000002</v>
      </c>
      <c r="L94" s="74">
        <v>36</v>
      </c>
      <c r="M94" s="75">
        <f t="shared" si="38"/>
        <v>0.6897222222222222</v>
      </c>
      <c r="N94" s="279">
        <v>0.42</v>
      </c>
      <c r="O94" s="80">
        <v>0.287</v>
      </c>
      <c r="P94" s="79">
        <v>1.2089</v>
      </c>
      <c r="Q94" s="71">
        <f t="shared" si="39"/>
        <v>7</v>
      </c>
      <c r="R94" s="73">
        <f t="shared" si="40"/>
        <v>0.05734000000000017</v>
      </c>
      <c r="S94" s="73">
        <f t="shared" si="41"/>
        <v>2.8670000000000084</v>
      </c>
      <c r="T94" s="77">
        <f t="shared" si="6"/>
        <v>37.309999999999995</v>
      </c>
      <c r="U94" s="77">
        <v>36</v>
      </c>
      <c r="V94" s="78">
        <f t="shared" si="42"/>
        <v>1.0363888888888888</v>
      </c>
      <c r="W94" s="279">
        <v>0.42</v>
      </c>
      <c r="X94" s="80">
        <v>0.49</v>
      </c>
      <c r="Y94" s="79">
        <v>1.0701</v>
      </c>
      <c r="Z94" s="71">
        <f t="shared" si="43"/>
        <v>7</v>
      </c>
      <c r="AA94" s="73">
        <f t="shared" si="44"/>
        <v>0.041200000000000125</v>
      </c>
      <c r="AB94" s="73">
        <f t="shared" si="45"/>
        <v>2.0600000000000063</v>
      </c>
      <c r="AC94" s="77">
        <f t="shared" si="7"/>
        <v>63.699999999999996</v>
      </c>
      <c r="AD94" s="77">
        <v>36</v>
      </c>
      <c r="AE94" s="78">
        <f t="shared" si="46"/>
        <v>1.7694444444444444</v>
      </c>
      <c r="AF94" s="279">
        <v>0.42</v>
      </c>
      <c r="AG94" s="80"/>
      <c r="AH94" s="79"/>
      <c r="AI94" s="71">
        <f t="shared" si="20"/>
        <v>7</v>
      </c>
      <c r="AJ94" s="73">
        <f t="shared" si="21"/>
        <v>-1.0289</v>
      </c>
      <c r="AK94" s="73">
        <f t="shared" si="22"/>
        <v>-51.44499999999999</v>
      </c>
      <c r="AL94" s="77">
        <f t="shared" si="8"/>
        <v>0</v>
      </c>
      <c r="AM94" s="77">
        <v>36</v>
      </c>
      <c r="AN94" s="78">
        <f t="shared" si="23"/>
        <v>0</v>
      </c>
      <c r="AP94" s="271">
        <f t="shared" si="0"/>
        <v>0.6138888888888889</v>
      </c>
      <c r="AQ94" s="272">
        <f t="shared" si="1"/>
        <v>0.938888888888889</v>
      </c>
      <c r="AR94" s="272">
        <f t="shared" si="2"/>
        <v>1.650277777777778</v>
      </c>
      <c r="AS94" s="273">
        <f t="shared" si="3"/>
        <v>0</v>
      </c>
      <c r="AU94" s="674">
        <f t="shared" si="47"/>
        <v>7</v>
      </c>
      <c r="AV94" s="675">
        <f t="shared" si="48"/>
        <v>3.7900000000000045</v>
      </c>
      <c r="AW94" s="676">
        <f t="shared" si="49"/>
        <v>0.6897222222222222</v>
      </c>
      <c r="AX94" s="672"/>
      <c r="AY94" s="676">
        <f t="shared" si="50"/>
        <v>7</v>
      </c>
      <c r="AZ94" s="675">
        <f t="shared" si="51"/>
        <v>2.8670000000000084</v>
      </c>
      <c r="BA94" s="676">
        <f t="shared" si="52"/>
        <v>1.0363888888888888</v>
      </c>
      <c r="BB94" s="672"/>
      <c r="BC94" s="676">
        <f t="shared" si="53"/>
        <v>7</v>
      </c>
      <c r="BD94" s="675">
        <f t="shared" si="54"/>
        <v>2.0600000000000063</v>
      </c>
      <c r="BE94" s="676">
        <f t="shared" si="55"/>
        <v>1.7694444444444444</v>
      </c>
      <c r="BF94" s="672"/>
      <c r="BG94" s="676">
        <f t="shared" si="56"/>
        <v>7</v>
      </c>
      <c r="BH94" s="675">
        <f t="shared" si="57"/>
        <v>-51.44499999999999</v>
      </c>
      <c r="BI94" s="522" t="str">
        <f t="shared" si="58"/>
        <v>-</v>
      </c>
    </row>
    <row r="95" spans="1:61" s="237" customFormat="1" ht="12.75" customHeight="1">
      <c r="A95" s="91"/>
      <c r="B95" s="286"/>
      <c r="C95" s="92"/>
      <c r="D95" s="286"/>
      <c r="E95" s="278">
        <v>0.48</v>
      </c>
      <c r="F95" s="80">
        <v>0.189</v>
      </c>
      <c r="G95" s="79">
        <v>1.1954</v>
      </c>
      <c r="H95" s="71">
        <f t="shared" si="36"/>
        <v>8</v>
      </c>
      <c r="I95" s="73">
        <f t="shared" si="4"/>
        <v>0.0838000000000001</v>
      </c>
      <c r="J95" s="73">
        <f t="shared" si="37"/>
        <v>4.190000000000005</v>
      </c>
      <c r="K95" s="74">
        <f t="shared" si="5"/>
        <v>24.57</v>
      </c>
      <c r="L95" s="74">
        <v>36</v>
      </c>
      <c r="M95" s="75">
        <f t="shared" si="38"/>
        <v>0.6825</v>
      </c>
      <c r="N95" s="279">
        <v>0.48</v>
      </c>
      <c r="O95" s="80">
        <v>0.282</v>
      </c>
      <c r="P95" s="79">
        <v>1.2089</v>
      </c>
      <c r="Q95" s="71">
        <f t="shared" si="39"/>
        <v>8</v>
      </c>
      <c r="R95" s="73">
        <f t="shared" si="40"/>
        <v>0.05734000000000017</v>
      </c>
      <c r="S95" s="73">
        <f t="shared" si="41"/>
        <v>2.8670000000000084</v>
      </c>
      <c r="T95" s="77">
        <f t="shared" si="6"/>
        <v>36.66</v>
      </c>
      <c r="U95" s="77">
        <v>36</v>
      </c>
      <c r="V95" s="78">
        <f t="shared" si="42"/>
        <v>1.0183333333333333</v>
      </c>
      <c r="W95" s="279">
        <v>0.48</v>
      </c>
      <c r="X95" s="80">
        <v>0.486</v>
      </c>
      <c r="Y95" s="79">
        <v>1.0732</v>
      </c>
      <c r="Z95" s="71">
        <f t="shared" si="43"/>
        <v>8</v>
      </c>
      <c r="AA95" s="73">
        <f t="shared" si="44"/>
        <v>0.044300000000000006</v>
      </c>
      <c r="AB95" s="73">
        <f t="shared" si="45"/>
        <v>2.2150000000000003</v>
      </c>
      <c r="AC95" s="77">
        <f t="shared" si="7"/>
        <v>63.18</v>
      </c>
      <c r="AD95" s="77">
        <v>36</v>
      </c>
      <c r="AE95" s="78">
        <f t="shared" si="46"/>
        <v>1.755</v>
      </c>
      <c r="AF95" s="279">
        <v>0.48</v>
      </c>
      <c r="AG95" s="80"/>
      <c r="AH95" s="79"/>
      <c r="AI95" s="71">
        <f t="shared" si="20"/>
        <v>8</v>
      </c>
      <c r="AJ95" s="73">
        <f t="shared" si="21"/>
        <v>-1.0289</v>
      </c>
      <c r="AK95" s="73">
        <f t="shared" si="22"/>
        <v>-51.44499999999999</v>
      </c>
      <c r="AL95" s="77">
        <f t="shared" si="8"/>
        <v>0</v>
      </c>
      <c r="AM95" s="77">
        <v>36</v>
      </c>
      <c r="AN95" s="78">
        <f t="shared" si="23"/>
        <v>0</v>
      </c>
      <c r="AP95" s="271">
        <f t="shared" si="0"/>
        <v>0.6138888888888889</v>
      </c>
      <c r="AQ95" s="272">
        <f t="shared" si="1"/>
        <v>0.938888888888889</v>
      </c>
      <c r="AR95" s="272">
        <f t="shared" si="2"/>
        <v>1.650277777777778</v>
      </c>
      <c r="AS95" s="273">
        <f t="shared" si="3"/>
        <v>0</v>
      </c>
      <c r="AU95" s="674">
        <f t="shared" si="47"/>
        <v>8</v>
      </c>
      <c r="AV95" s="675">
        <f t="shared" si="48"/>
        <v>4.190000000000005</v>
      </c>
      <c r="AW95" s="676">
        <f t="shared" si="49"/>
        <v>0.6825</v>
      </c>
      <c r="AX95" s="672"/>
      <c r="AY95" s="676">
        <f t="shared" si="50"/>
        <v>8</v>
      </c>
      <c r="AZ95" s="675">
        <f t="shared" si="51"/>
        <v>2.8670000000000084</v>
      </c>
      <c r="BA95" s="676">
        <f t="shared" si="52"/>
        <v>1.0183333333333333</v>
      </c>
      <c r="BB95" s="672"/>
      <c r="BC95" s="676">
        <f t="shared" si="53"/>
        <v>8</v>
      </c>
      <c r="BD95" s="675">
        <f t="shared" si="54"/>
        <v>2.2150000000000003</v>
      </c>
      <c r="BE95" s="676">
        <f t="shared" si="55"/>
        <v>1.755</v>
      </c>
      <c r="BF95" s="672"/>
      <c r="BG95" s="676">
        <f t="shared" si="56"/>
        <v>8</v>
      </c>
      <c r="BH95" s="675">
        <f t="shared" si="57"/>
        <v>-51.44499999999999</v>
      </c>
      <c r="BI95" s="522" t="str">
        <f t="shared" si="58"/>
        <v>-</v>
      </c>
    </row>
    <row r="96" spans="1:61" s="237" customFormat="1" ht="12.75" customHeight="1">
      <c r="A96" s="91"/>
      <c r="B96" s="286"/>
      <c r="C96" s="92"/>
      <c r="D96" s="286"/>
      <c r="E96" s="278">
        <v>0.54</v>
      </c>
      <c r="F96" s="80">
        <v>0.187</v>
      </c>
      <c r="G96" s="79">
        <v>1.2019</v>
      </c>
      <c r="H96" s="71">
        <f t="shared" si="36"/>
        <v>9</v>
      </c>
      <c r="I96" s="73">
        <f t="shared" si="4"/>
        <v>0.09030000000000005</v>
      </c>
      <c r="J96" s="73">
        <f t="shared" si="37"/>
        <v>4.515000000000002</v>
      </c>
      <c r="K96" s="74">
        <f t="shared" si="5"/>
        <v>24.31</v>
      </c>
      <c r="L96" s="74">
        <v>36</v>
      </c>
      <c r="M96" s="75">
        <f t="shared" si="38"/>
        <v>0.6752777777777778</v>
      </c>
      <c r="N96" s="279">
        <v>0.54</v>
      </c>
      <c r="O96" s="80">
        <v>0.278</v>
      </c>
      <c r="P96" s="79">
        <v>1.209</v>
      </c>
      <c r="Q96" s="71">
        <f t="shared" si="39"/>
        <v>9</v>
      </c>
      <c r="R96" s="73">
        <f t="shared" si="40"/>
        <v>0.05744000000000016</v>
      </c>
      <c r="S96" s="73">
        <f t="shared" si="41"/>
        <v>2.872000000000008</v>
      </c>
      <c r="T96" s="77">
        <f t="shared" si="6"/>
        <v>36.14</v>
      </c>
      <c r="U96" s="77">
        <v>36</v>
      </c>
      <c r="V96" s="78">
        <f t="shared" si="42"/>
        <v>1.0038888888888888</v>
      </c>
      <c r="W96" s="279">
        <v>0.54</v>
      </c>
      <c r="X96" s="80">
        <v>0.482</v>
      </c>
      <c r="Y96" s="79">
        <v>1.0741</v>
      </c>
      <c r="Z96" s="71">
        <f t="shared" si="43"/>
        <v>9</v>
      </c>
      <c r="AA96" s="73">
        <f t="shared" si="44"/>
        <v>0.04520000000000013</v>
      </c>
      <c r="AB96" s="73">
        <f t="shared" si="45"/>
        <v>2.2600000000000064</v>
      </c>
      <c r="AC96" s="77">
        <f t="shared" si="7"/>
        <v>62.66</v>
      </c>
      <c r="AD96" s="77">
        <v>36</v>
      </c>
      <c r="AE96" s="78">
        <f t="shared" si="46"/>
        <v>1.7405555555555554</v>
      </c>
      <c r="AF96" s="279">
        <v>0.54</v>
      </c>
      <c r="AG96" s="80"/>
      <c r="AH96" s="79"/>
      <c r="AI96" s="71">
        <f t="shared" si="20"/>
        <v>9</v>
      </c>
      <c r="AJ96" s="73">
        <f t="shared" si="21"/>
        <v>-1.0289</v>
      </c>
      <c r="AK96" s="73">
        <f t="shared" si="22"/>
        <v>-51.44499999999999</v>
      </c>
      <c r="AL96" s="77">
        <f t="shared" si="8"/>
        <v>0</v>
      </c>
      <c r="AM96" s="77">
        <v>36</v>
      </c>
      <c r="AN96" s="78">
        <f t="shared" si="23"/>
        <v>0</v>
      </c>
      <c r="AP96" s="271">
        <f t="shared" si="0"/>
        <v>0.6138888888888889</v>
      </c>
      <c r="AQ96" s="272">
        <f t="shared" si="1"/>
        <v>0.938888888888889</v>
      </c>
      <c r="AR96" s="272">
        <f t="shared" si="2"/>
        <v>1.650277777777778</v>
      </c>
      <c r="AS96" s="273">
        <f t="shared" si="3"/>
        <v>0</v>
      </c>
      <c r="AU96" s="674">
        <f t="shared" si="47"/>
        <v>9</v>
      </c>
      <c r="AV96" s="675">
        <f t="shared" si="48"/>
        <v>4.515000000000002</v>
      </c>
      <c r="AW96" s="676">
        <f t="shared" si="49"/>
        <v>0.6752777777777778</v>
      </c>
      <c r="AX96" s="672"/>
      <c r="AY96" s="676">
        <f t="shared" si="50"/>
        <v>9</v>
      </c>
      <c r="AZ96" s="675">
        <f t="shared" si="51"/>
        <v>2.872000000000008</v>
      </c>
      <c r="BA96" s="676">
        <f t="shared" si="52"/>
        <v>1.0038888888888888</v>
      </c>
      <c r="BB96" s="672"/>
      <c r="BC96" s="676">
        <f t="shared" si="53"/>
        <v>9</v>
      </c>
      <c r="BD96" s="675">
        <f t="shared" si="54"/>
        <v>2.2600000000000064</v>
      </c>
      <c r="BE96" s="676">
        <f t="shared" si="55"/>
        <v>1.7405555555555554</v>
      </c>
      <c r="BF96" s="672"/>
      <c r="BG96" s="676">
        <f t="shared" si="56"/>
        <v>9</v>
      </c>
      <c r="BH96" s="675">
        <f t="shared" si="57"/>
        <v>-51.44499999999999</v>
      </c>
      <c r="BI96" s="522" t="str">
        <f t="shared" si="58"/>
        <v>-</v>
      </c>
    </row>
    <row r="97" spans="1:61" s="237" customFormat="1" ht="12.75" customHeight="1">
      <c r="A97" s="91"/>
      <c r="B97" s="286"/>
      <c r="C97" s="92"/>
      <c r="D97" s="286"/>
      <c r="E97" s="278">
        <v>0.6</v>
      </c>
      <c r="F97" s="80">
        <v>0.185</v>
      </c>
      <c r="G97" s="79">
        <v>1.2098</v>
      </c>
      <c r="H97" s="71">
        <f t="shared" si="36"/>
        <v>10</v>
      </c>
      <c r="I97" s="73">
        <f t="shared" si="4"/>
        <v>0.09820000000000007</v>
      </c>
      <c r="J97" s="73">
        <f t="shared" si="37"/>
        <v>4.910000000000004</v>
      </c>
      <c r="K97" s="74">
        <f t="shared" si="5"/>
        <v>24.05</v>
      </c>
      <c r="L97" s="74">
        <v>36</v>
      </c>
      <c r="M97" s="75">
        <f t="shared" si="38"/>
        <v>0.6680555555555556</v>
      </c>
      <c r="N97" s="279">
        <v>0.6</v>
      </c>
      <c r="O97" s="80">
        <v>0.275</v>
      </c>
      <c r="P97" s="79">
        <v>1.2091</v>
      </c>
      <c r="Q97" s="71">
        <f t="shared" si="39"/>
        <v>10</v>
      </c>
      <c r="R97" s="73">
        <f t="shared" si="40"/>
        <v>0.05754000000000015</v>
      </c>
      <c r="S97" s="73">
        <f t="shared" si="41"/>
        <v>2.8770000000000073</v>
      </c>
      <c r="T97" s="77">
        <f t="shared" si="6"/>
        <v>35.75</v>
      </c>
      <c r="U97" s="77">
        <v>36</v>
      </c>
      <c r="V97" s="78">
        <f t="shared" si="42"/>
        <v>0.9930555555555556</v>
      </c>
      <c r="W97" s="279">
        <v>0.6</v>
      </c>
      <c r="X97" s="80">
        <v>0.478</v>
      </c>
      <c r="Y97" s="79">
        <v>1.0749</v>
      </c>
      <c r="Z97" s="71">
        <f t="shared" si="43"/>
        <v>10</v>
      </c>
      <c r="AA97" s="73">
        <f t="shared" si="44"/>
        <v>0.04600000000000004</v>
      </c>
      <c r="AB97" s="73">
        <f t="shared" si="45"/>
        <v>2.300000000000002</v>
      </c>
      <c r="AC97" s="77">
        <f t="shared" si="7"/>
        <v>62.14</v>
      </c>
      <c r="AD97" s="77">
        <v>36</v>
      </c>
      <c r="AE97" s="78">
        <f t="shared" si="46"/>
        <v>1.7261111111111112</v>
      </c>
      <c r="AF97" s="279">
        <v>0.6</v>
      </c>
      <c r="AG97" s="80"/>
      <c r="AH97" s="79"/>
      <c r="AI97" s="71">
        <f t="shared" si="20"/>
        <v>10</v>
      </c>
      <c r="AJ97" s="73">
        <f t="shared" si="21"/>
        <v>-1.0289</v>
      </c>
      <c r="AK97" s="73">
        <f t="shared" si="22"/>
        <v>-51.44499999999999</v>
      </c>
      <c r="AL97" s="77">
        <f t="shared" si="8"/>
        <v>0</v>
      </c>
      <c r="AM97" s="77">
        <v>36</v>
      </c>
      <c r="AN97" s="78">
        <f t="shared" si="23"/>
        <v>0</v>
      </c>
      <c r="AP97" s="271">
        <f t="shared" si="0"/>
        <v>0.6138888888888889</v>
      </c>
      <c r="AQ97" s="272">
        <f t="shared" si="1"/>
        <v>0.938888888888889</v>
      </c>
      <c r="AR97" s="272">
        <f t="shared" si="2"/>
        <v>1.650277777777778</v>
      </c>
      <c r="AS97" s="273" t="e">
        <f t="shared" si="3"/>
        <v>#N/A</v>
      </c>
      <c r="AU97" s="674">
        <f t="shared" si="47"/>
        <v>10</v>
      </c>
      <c r="AV97" s="675">
        <f t="shared" si="48"/>
        <v>4.910000000000004</v>
      </c>
      <c r="AW97" s="676">
        <f t="shared" si="49"/>
        <v>0.6680555555555556</v>
      </c>
      <c r="AX97" s="672"/>
      <c r="AY97" s="676">
        <f t="shared" si="50"/>
        <v>10</v>
      </c>
      <c r="AZ97" s="675">
        <f t="shared" si="51"/>
        <v>2.8770000000000073</v>
      </c>
      <c r="BA97" s="676">
        <f t="shared" si="52"/>
        <v>0.9930555555555556</v>
      </c>
      <c r="BB97" s="672"/>
      <c r="BC97" s="676">
        <f t="shared" si="53"/>
        <v>10</v>
      </c>
      <c r="BD97" s="675">
        <f t="shared" si="54"/>
        <v>2.300000000000002</v>
      </c>
      <c r="BE97" s="676">
        <f t="shared" si="55"/>
        <v>1.7261111111111112</v>
      </c>
      <c r="BF97" s="672"/>
      <c r="BG97" s="676">
        <f t="shared" si="56"/>
        <v>10</v>
      </c>
      <c r="BH97" s="675">
        <f t="shared" si="57"/>
        <v>-51.44499999999999</v>
      </c>
      <c r="BI97" s="522" t="str">
        <f t="shared" si="58"/>
        <v>-</v>
      </c>
    </row>
    <row r="98" spans="1:61" s="237" customFormat="1" ht="12.75" customHeight="1">
      <c r="A98" s="91"/>
      <c r="B98" s="286"/>
      <c r="C98" s="92"/>
      <c r="D98" s="286"/>
      <c r="E98" s="278">
        <v>0.66</v>
      </c>
      <c r="F98" s="80">
        <v>0.183</v>
      </c>
      <c r="G98" s="79">
        <v>1.2132</v>
      </c>
      <c r="H98" s="71">
        <f t="shared" si="36"/>
        <v>11</v>
      </c>
      <c r="I98" s="73">
        <f t="shared" si="4"/>
        <v>0.10160000000000013</v>
      </c>
      <c r="J98" s="73">
        <f t="shared" si="37"/>
        <v>5.080000000000007</v>
      </c>
      <c r="K98" s="74">
        <f t="shared" si="5"/>
        <v>23.79</v>
      </c>
      <c r="L98" s="74">
        <v>36</v>
      </c>
      <c r="M98" s="75">
        <f t="shared" si="38"/>
        <v>0.6608333333333333</v>
      </c>
      <c r="N98" s="279">
        <v>0.66</v>
      </c>
      <c r="O98" s="80">
        <v>0.272</v>
      </c>
      <c r="P98" s="79">
        <v>1.2101</v>
      </c>
      <c r="Q98" s="71">
        <f t="shared" si="39"/>
        <v>11</v>
      </c>
      <c r="R98" s="73">
        <f t="shared" si="40"/>
        <v>0.058540000000000036</v>
      </c>
      <c r="S98" s="73">
        <f t="shared" si="41"/>
        <v>2.927000000000002</v>
      </c>
      <c r="T98" s="77">
        <f t="shared" si="6"/>
        <v>35.36</v>
      </c>
      <c r="U98" s="77">
        <v>36</v>
      </c>
      <c r="V98" s="78">
        <f t="shared" si="42"/>
        <v>0.9822222222222222</v>
      </c>
      <c r="W98" s="279">
        <v>0.66</v>
      </c>
      <c r="X98" s="80">
        <v>0.478</v>
      </c>
      <c r="Y98" s="79">
        <v>1.0745</v>
      </c>
      <c r="Z98" s="71">
        <f t="shared" si="43"/>
        <v>11</v>
      </c>
      <c r="AA98" s="73">
        <f t="shared" si="44"/>
        <v>0.045600000000000085</v>
      </c>
      <c r="AB98" s="73">
        <f t="shared" si="45"/>
        <v>2.2800000000000042</v>
      </c>
      <c r="AC98" s="77">
        <f t="shared" si="7"/>
        <v>62.14</v>
      </c>
      <c r="AD98" s="77">
        <v>36</v>
      </c>
      <c r="AE98" s="78">
        <f t="shared" si="46"/>
        <v>1.7261111111111112</v>
      </c>
      <c r="AF98" s="279">
        <v>0.66</v>
      </c>
      <c r="AG98" s="80"/>
      <c r="AH98" s="79"/>
      <c r="AI98" s="71">
        <f t="shared" si="20"/>
        <v>11</v>
      </c>
      <c r="AJ98" s="73">
        <f t="shared" si="21"/>
        <v>-1.0289</v>
      </c>
      <c r="AK98" s="73">
        <f t="shared" si="22"/>
        <v>-51.44499999999999</v>
      </c>
      <c r="AL98" s="77">
        <f t="shared" si="8"/>
        <v>0</v>
      </c>
      <c r="AM98" s="77">
        <v>36</v>
      </c>
      <c r="AN98" s="78">
        <f t="shared" si="23"/>
        <v>0</v>
      </c>
      <c r="AP98" s="271">
        <f t="shared" si="0"/>
        <v>0.6138888888888889</v>
      </c>
      <c r="AQ98" s="272">
        <f t="shared" si="1"/>
        <v>0.938888888888889</v>
      </c>
      <c r="AR98" s="272">
        <f t="shared" si="2"/>
        <v>1.650277777777778</v>
      </c>
      <c r="AS98" s="273" t="e">
        <f t="shared" si="3"/>
        <v>#N/A</v>
      </c>
      <c r="AU98" s="674">
        <f t="shared" si="47"/>
        <v>11</v>
      </c>
      <c r="AV98" s="675">
        <f t="shared" si="48"/>
        <v>5.080000000000007</v>
      </c>
      <c r="AW98" s="676">
        <f t="shared" si="49"/>
        <v>0.6608333333333333</v>
      </c>
      <c r="AX98" s="672"/>
      <c r="AY98" s="676">
        <f t="shared" si="50"/>
        <v>11</v>
      </c>
      <c r="AZ98" s="675">
        <f t="shared" si="51"/>
        <v>2.927000000000002</v>
      </c>
      <c r="BA98" s="676">
        <f t="shared" si="52"/>
        <v>0.9822222222222222</v>
      </c>
      <c r="BB98" s="672"/>
      <c r="BC98" s="676">
        <f t="shared" si="53"/>
        <v>11</v>
      </c>
      <c r="BD98" s="675">
        <f t="shared" si="54"/>
        <v>2.2800000000000042</v>
      </c>
      <c r="BE98" s="676">
        <f t="shared" si="55"/>
        <v>1.7261111111111112</v>
      </c>
      <c r="BF98" s="672"/>
      <c r="BG98" s="676">
        <f t="shared" si="56"/>
        <v>11</v>
      </c>
      <c r="BH98" s="675">
        <f t="shared" si="57"/>
        <v>-51.44499999999999</v>
      </c>
      <c r="BI98" s="522" t="str">
        <f t="shared" si="58"/>
        <v>-</v>
      </c>
    </row>
    <row r="99" spans="1:61" s="237" customFormat="1" ht="12.75" customHeight="1">
      <c r="A99" s="91"/>
      <c r="B99" s="286"/>
      <c r="C99" s="92"/>
      <c r="D99" s="286"/>
      <c r="E99" s="278">
        <v>0.72</v>
      </c>
      <c r="F99" s="80">
        <v>0.181</v>
      </c>
      <c r="G99" s="79">
        <v>1.214</v>
      </c>
      <c r="H99" s="71">
        <f t="shared" si="36"/>
        <v>12</v>
      </c>
      <c r="I99" s="73">
        <f t="shared" si="4"/>
        <v>0.10240000000000005</v>
      </c>
      <c r="J99" s="73">
        <f t="shared" si="37"/>
        <v>5.120000000000003</v>
      </c>
      <c r="K99" s="74">
        <f t="shared" si="5"/>
        <v>23.529999999999998</v>
      </c>
      <c r="L99" s="74">
        <v>36</v>
      </c>
      <c r="M99" s="75">
        <f t="shared" si="38"/>
        <v>0.653611111111111</v>
      </c>
      <c r="N99" s="279">
        <v>0.72</v>
      </c>
      <c r="O99" s="80">
        <v>0.27</v>
      </c>
      <c r="P99" s="79">
        <v>1.2112</v>
      </c>
      <c r="Q99" s="71">
        <f t="shared" si="39"/>
        <v>12</v>
      </c>
      <c r="R99" s="73">
        <f t="shared" si="40"/>
        <v>0.05964000000000014</v>
      </c>
      <c r="S99" s="73">
        <f t="shared" si="41"/>
        <v>2.982000000000007</v>
      </c>
      <c r="T99" s="77">
        <f t="shared" si="6"/>
        <v>35.1</v>
      </c>
      <c r="U99" s="77">
        <v>36</v>
      </c>
      <c r="V99" s="78">
        <f t="shared" si="42"/>
        <v>0.9750000000000001</v>
      </c>
      <c r="W99" s="279">
        <v>0.72</v>
      </c>
      <c r="X99" s="80">
        <v>0.475</v>
      </c>
      <c r="Y99" s="79">
        <v>1.074</v>
      </c>
      <c r="Z99" s="71">
        <f t="shared" si="43"/>
        <v>12</v>
      </c>
      <c r="AA99" s="73">
        <f t="shared" si="44"/>
        <v>0.04510000000000014</v>
      </c>
      <c r="AB99" s="73">
        <f t="shared" si="45"/>
        <v>2.255000000000007</v>
      </c>
      <c r="AC99" s="77">
        <f t="shared" si="7"/>
        <v>61.75</v>
      </c>
      <c r="AD99" s="77">
        <v>36</v>
      </c>
      <c r="AE99" s="78">
        <f t="shared" si="46"/>
        <v>1.7152777777777777</v>
      </c>
      <c r="AF99" s="279">
        <v>0.72</v>
      </c>
      <c r="AG99" s="80"/>
      <c r="AH99" s="79"/>
      <c r="AI99" s="71">
        <f t="shared" si="20"/>
        <v>12</v>
      </c>
      <c r="AJ99" s="73">
        <f t="shared" si="21"/>
        <v>-1.0289</v>
      </c>
      <c r="AK99" s="73">
        <f t="shared" si="22"/>
        <v>-51.44499999999999</v>
      </c>
      <c r="AL99" s="77">
        <f t="shared" si="8"/>
        <v>0</v>
      </c>
      <c r="AM99" s="77">
        <v>36</v>
      </c>
      <c r="AN99" s="78">
        <f t="shared" si="23"/>
        <v>0</v>
      </c>
      <c r="AP99" s="271">
        <f t="shared" si="0"/>
        <v>0.6138888888888889</v>
      </c>
      <c r="AQ99" s="272">
        <f t="shared" si="1"/>
        <v>0.938888888888889</v>
      </c>
      <c r="AR99" s="272">
        <f t="shared" si="2"/>
        <v>1.650277777777778</v>
      </c>
      <c r="AS99" s="273" t="e">
        <f t="shared" si="3"/>
        <v>#N/A</v>
      </c>
      <c r="AU99" s="674">
        <f t="shared" si="47"/>
        <v>12</v>
      </c>
      <c r="AV99" s="675">
        <f t="shared" si="48"/>
        <v>5.120000000000003</v>
      </c>
      <c r="AW99" s="676">
        <f t="shared" si="49"/>
        <v>0.653611111111111</v>
      </c>
      <c r="AX99" s="672"/>
      <c r="AY99" s="676">
        <f t="shared" si="50"/>
        <v>12</v>
      </c>
      <c r="AZ99" s="675">
        <f t="shared" si="51"/>
        <v>2.982000000000007</v>
      </c>
      <c r="BA99" s="676">
        <f t="shared" si="52"/>
        <v>0.9750000000000001</v>
      </c>
      <c r="BB99" s="672"/>
      <c r="BC99" s="676">
        <f t="shared" si="53"/>
        <v>12</v>
      </c>
      <c r="BD99" s="675">
        <f t="shared" si="54"/>
        <v>2.255000000000007</v>
      </c>
      <c r="BE99" s="676">
        <f t="shared" si="55"/>
        <v>1.7152777777777777</v>
      </c>
      <c r="BF99" s="672"/>
      <c r="BG99" s="676">
        <f t="shared" si="56"/>
        <v>12</v>
      </c>
      <c r="BH99" s="675">
        <f t="shared" si="57"/>
        <v>-51.44499999999999</v>
      </c>
      <c r="BI99" s="522" t="str">
        <f t="shared" si="58"/>
        <v>-</v>
      </c>
    </row>
    <row r="100" spans="1:61" s="237" customFormat="1" ht="12.75" customHeight="1">
      <c r="A100" s="91"/>
      <c r="B100" s="286"/>
      <c r="C100" s="92"/>
      <c r="D100" s="286"/>
      <c r="E100" s="278">
        <v>0.78</v>
      </c>
      <c r="F100" s="80">
        <v>0.179</v>
      </c>
      <c r="G100" s="79">
        <v>1.2154</v>
      </c>
      <c r="H100" s="71">
        <f t="shared" si="36"/>
        <v>13</v>
      </c>
      <c r="I100" s="73">
        <f t="shared" si="4"/>
        <v>0.10380000000000011</v>
      </c>
      <c r="J100" s="73">
        <f t="shared" si="37"/>
        <v>5.190000000000006</v>
      </c>
      <c r="K100" s="74">
        <f t="shared" si="5"/>
        <v>23.27</v>
      </c>
      <c r="L100" s="74">
        <v>36</v>
      </c>
      <c r="M100" s="75">
        <f t="shared" si="38"/>
        <v>0.6463888888888889</v>
      </c>
      <c r="N100" s="279">
        <v>0.78</v>
      </c>
      <c r="O100" s="80">
        <v>0.268</v>
      </c>
      <c r="P100" s="79">
        <v>1.2119</v>
      </c>
      <c r="Q100" s="71">
        <f t="shared" si="39"/>
        <v>13</v>
      </c>
      <c r="R100" s="73">
        <f t="shared" si="40"/>
        <v>0.06034000000000006</v>
      </c>
      <c r="S100" s="73">
        <f t="shared" si="41"/>
        <v>3.017000000000003</v>
      </c>
      <c r="T100" s="77">
        <f t="shared" si="6"/>
        <v>34.84</v>
      </c>
      <c r="U100" s="77">
        <v>36</v>
      </c>
      <c r="V100" s="78">
        <f t="shared" si="42"/>
        <v>0.9677777777777778</v>
      </c>
      <c r="W100" s="279">
        <v>0.78</v>
      </c>
      <c r="X100" s="80">
        <v>0.472</v>
      </c>
      <c r="Y100" s="79">
        <v>1.0734</v>
      </c>
      <c r="Z100" s="71">
        <f t="shared" si="43"/>
        <v>13</v>
      </c>
      <c r="AA100" s="73">
        <f t="shared" si="44"/>
        <v>0.044499999999999984</v>
      </c>
      <c r="AB100" s="73">
        <f t="shared" si="45"/>
        <v>2.224999999999999</v>
      </c>
      <c r="AC100" s="77">
        <f t="shared" si="7"/>
        <v>61.36</v>
      </c>
      <c r="AD100" s="77">
        <v>36</v>
      </c>
      <c r="AE100" s="78">
        <f t="shared" si="46"/>
        <v>1.7044444444444444</v>
      </c>
      <c r="AF100" s="279">
        <v>0.78</v>
      </c>
      <c r="AG100" s="80"/>
      <c r="AH100" s="79"/>
      <c r="AI100" s="71">
        <f t="shared" si="20"/>
        <v>13</v>
      </c>
      <c r="AJ100" s="73">
        <f t="shared" si="21"/>
        <v>-1.0289</v>
      </c>
      <c r="AK100" s="73">
        <f t="shared" si="22"/>
        <v>-51.44499999999999</v>
      </c>
      <c r="AL100" s="77">
        <f t="shared" si="8"/>
        <v>0</v>
      </c>
      <c r="AM100" s="77">
        <v>36</v>
      </c>
      <c r="AN100" s="78">
        <f t="shared" si="23"/>
        <v>0</v>
      </c>
      <c r="AP100" s="271">
        <f t="shared" si="0"/>
        <v>0.6138888888888889</v>
      </c>
      <c r="AQ100" s="272">
        <f t="shared" si="1"/>
        <v>0.938888888888889</v>
      </c>
      <c r="AR100" s="272">
        <f t="shared" si="2"/>
        <v>1.650277777777778</v>
      </c>
      <c r="AS100" s="273" t="e">
        <f t="shared" si="3"/>
        <v>#N/A</v>
      </c>
      <c r="AU100" s="674">
        <f t="shared" si="47"/>
        <v>13</v>
      </c>
      <c r="AV100" s="675">
        <f t="shared" si="48"/>
        <v>5.190000000000006</v>
      </c>
      <c r="AW100" s="676">
        <f t="shared" si="49"/>
        <v>0.6463888888888889</v>
      </c>
      <c r="AX100" s="672"/>
      <c r="AY100" s="676">
        <f t="shared" si="50"/>
        <v>13</v>
      </c>
      <c r="AZ100" s="675">
        <f t="shared" si="51"/>
        <v>3.017000000000003</v>
      </c>
      <c r="BA100" s="676">
        <f t="shared" si="52"/>
        <v>0.9677777777777778</v>
      </c>
      <c r="BB100" s="672"/>
      <c r="BC100" s="676">
        <f t="shared" si="53"/>
        <v>13</v>
      </c>
      <c r="BD100" s="675">
        <f t="shared" si="54"/>
        <v>2.224999999999999</v>
      </c>
      <c r="BE100" s="676">
        <f t="shared" si="55"/>
        <v>1.7044444444444444</v>
      </c>
      <c r="BF100" s="672"/>
      <c r="BG100" s="676">
        <f t="shared" si="56"/>
        <v>13</v>
      </c>
      <c r="BH100" s="675">
        <f t="shared" si="57"/>
        <v>-51.44499999999999</v>
      </c>
      <c r="BI100" s="522" t="str">
        <f t="shared" si="58"/>
        <v>-</v>
      </c>
    </row>
    <row r="101" spans="1:61" s="237" customFormat="1" ht="12.75" customHeight="1">
      <c r="A101" s="91"/>
      <c r="B101" s="286"/>
      <c r="C101" s="92"/>
      <c r="D101" s="286"/>
      <c r="E101" s="278">
        <v>0.84</v>
      </c>
      <c r="F101" s="80">
        <v>0.177</v>
      </c>
      <c r="G101" s="79">
        <v>1.2172</v>
      </c>
      <c r="H101" s="71">
        <f t="shared" si="36"/>
        <v>14</v>
      </c>
      <c r="I101" s="73">
        <f t="shared" si="4"/>
        <v>0.10560000000000014</v>
      </c>
      <c r="J101" s="73">
        <f t="shared" si="37"/>
        <v>5.2800000000000065</v>
      </c>
      <c r="K101" s="74">
        <f t="shared" si="5"/>
        <v>23.009999999999998</v>
      </c>
      <c r="L101" s="74">
        <v>36</v>
      </c>
      <c r="M101" s="75">
        <f t="shared" si="38"/>
        <v>0.6391666666666667</v>
      </c>
      <c r="N101" s="279">
        <v>0.84</v>
      </c>
      <c r="O101" s="80">
        <v>0.266</v>
      </c>
      <c r="P101" s="79">
        <v>1.213</v>
      </c>
      <c r="Q101" s="71">
        <f t="shared" si="39"/>
        <v>14</v>
      </c>
      <c r="R101" s="73">
        <f t="shared" si="40"/>
        <v>0.06144000000000016</v>
      </c>
      <c r="S101" s="73">
        <f t="shared" si="41"/>
        <v>3.072000000000008</v>
      </c>
      <c r="T101" s="77">
        <f t="shared" si="6"/>
        <v>34.58</v>
      </c>
      <c r="U101" s="77">
        <v>36</v>
      </c>
      <c r="V101" s="78">
        <f t="shared" si="42"/>
        <v>0.9605555555555555</v>
      </c>
      <c r="W101" s="279">
        <v>0.84</v>
      </c>
      <c r="X101" s="80">
        <v>0.469</v>
      </c>
      <c r="Y101" s="79">
        <v>1.0725</v>
      </c>
      <c r="Z101" s="71">
        <f t="shared" si="43"/>
        <v>14</v>
      </c>
      <c r="AA101" s="73">
        <f t="shared" si="44"/>
        <v>0.04360000000000008</v>
      </c>
      <c r="AB101" s="73">
        <f t="shared" si="45"/>
        <v>2.180000000000004</v>
      </c>
      <c r="AC101" s="77">
        <f t="shared" si="7"/>
        <v>60.97</v>
      </c>
      <c r="AD101" s="77">
        <v>36</v>
      </c>
      <c r="AE101" s="78">
        <f t="shared" si="46"/>
        <v>1.6936111111111112</v>
      </c>
      <c r="AF101" s="279">
        <v>0.84</v>
      </c>
      <c r="AG101" s="80"/>
      <c r="AH101" s="79"/>
      <c r="AI101" s="71">
        <f t="shared" si="20"/>
        <v>14</v>
      </c>
      <c r="AJ101" s="73">
        <f t="shared" si="21"/>
        <v>-1.0289</v>
      </c>
      <c r="AK101" s="73">
        <f t="shared" si="22"/>
        <v>-51.44499999999999</v>
      </c>
      <c r="AL101" s="77">
        <f t="shared" si="8"/>
        <v>0</v>
      </c>
      <c r="AM101" s="77">
        <v>36</v>
      </c>
      <c r="AN101" s="78">
        <f t="shared" si="23"/>
        <v>0</v>
      </c>
      <c r="AP101" s="271">
        <f t="shared" si="0"/>
        <v>0.6138888888888889</v>
      </c>
      <c r="AQ101" s="272">
        <f t="shared" si="1"/>
        <v>0.938888888888889</v>
      </c>
      <c r="AR101" s="272">
        <f t="shared" si="2"/>
        <v>1.650277777777778</v>
      </c>
      <c r="AS101" s="273" t="e">
        <f t="shared" si="3"/>
        <v>#N/A</v>
      </c>
      <c r="AU101" s="674">
        <f t="shared" si="47"/>
        <v>14</v>
      </c>
      <c r="AV101" s="675">
        <f t="shared" si="48"/>
        <v>5.2800000000000065</v>
      </c>
      <c r="AW101" s="676">
        <f t="shared" si="49"/>
        <v>0.6391666666666667</v>
      </c>
      <c r="AX101" s="672"/>
      <c r="AY101" s="676">
        <f t="shared" si="50"/>
        <v>14</v>
      </c>
      <c r="AZ101" s="675">
        <f t="shared" si="51"/>
        <v>3.072000000000008</v>
      </c>
      <c r="BA101" s="676">
        <f t="shared" si="52"/>
        <v>0.9605555555555555</v>
      </c>
      <c r="BB101" s="672"/>
      <c r="BC101" s="676">
        <f t="shared" si="53"/>
        <v>14</v>
      </c>
      <c r="BD101" s="675">
        <f t="shared" si="54"/>
        <v>2.180000000000004</v>
      </c>
      <c r="BE101" s="676">
        <f t="shared" si="55"/>
        <v>1.6936111111111112</v>
      </c>
      <c r="BF101" s="672"/>
      <c r="BG101" s="676">
        <f t="shared" si="56"/>
        <v>14</v>
      </c>
      <c r="BH101" s="675">
        <f t="shared" si="57"/>
        <v>-51.44499999999999</v>
      </c>
      <c r="BI101" s="522" t="str">
        <f t="shared" si="58"/>
        <v>-</v>
      </c>
    </row>
    <row r="102" spans="1:61" s="237" customFormat="1" ht="12.75" customHeight="1">
      <c r="A102" s="91"/>
      <c r="B102" s="286"/>
      <c r="C102" s="92"/>
      <c r="D102" s="286"/>
      <c r="E102" s="278">
        <v>0.9</v>
      </c>
      <c r="F102" s="80">
        <v>0.176</v>
      </c>
      <c r="G102" s="79">
        <v>1.2195</v>
      </c>
      <c r="H102" s="71">
        <f t="shared" si="36"/>
        <v>15</v>
      </c>
      <c r="I102" s="73">
        <f t="shared" si="4"/>
        <v>0.1079000000000001</v>
      </c>
      <c r="J102" s="73">
        <f t="shared" si="37"/>
        <v>5.395000000000005</v>
      </c>
      <c r="K102" s="74">
        <f t="shared" si="5"/>
        <v>22.88</v>
      </c>
      <c r="L102" s="74">
        <v>36</v>
      </c>
      <c r="M102" s="75">
        <f t="shared" si="38"/>
        <v>0.6355555555555555</v>
      </c>
      <c r="N102" s="279">
        <v>0.9</v>
      </c>
      <c r="O102" s="80">
        <v>0.265</v>
      </c>
      <c r="P102" s="79">
        <v>1.2141</v>
      </c>
      <c r="Q102" s="71">
        <f t="shared" si="39"/>
        <v>15</v>
      </c>
      <c r="R102" s="73">
        <f t="shared" si="40"/>
        <v>0.06254000000000004</v>
      </c>
      <c r="S102" s="73">
        <f t="shared" si="41"/>
        <v>3.127000000000002</v>
      </c>
      <c r="T102" s="77">
        <f t="shared" si="6"/>
        <v>34.45</v>
      </c>
      <c r="U102" s="77">
        <v>36</v>
      </c>
      <c r="V102" s="78">
        <f t="shared" si="42"/>
        <v>0.9569444444444445</v>
      </c>
      <c r="W102" s="279">
        <v>0.9</v>
      </c>
      <c r="X102" s="80">
        <v>0.467</v>
      </c>
      <c r="Y102" s="79">
        <v>1.0719</v>
      </c>
      <c r="Z102" s="71">
        <f t="shared" si="43"/>
        <v>15</v>
      </c>
      <c r="AA102" s="73">
        <f t="shared" si="44"/>
        <v>0.04300000000000015</v>
      </c>
      <c r="AB102" s="73">
        <f t="shared" si="45"/>
        <v>2.1500000000000075</v>
      </c>
      <c r="AC102" s="77">
        <f t="shared" si="7"/>
        <v>60.71</v>
      </c>
      <c r="AD102" s="77">
        <v>36</v>
      </c>
      <c r="AE102" s="78">
        <f t="shared" si="46"/>
        <v>1.686388888888889</v>
      </c>
      <c r="AF102" s="279">
        <v>0.9</v>
      </c>
      <c r="AG102" s="80"/>
      <c r="AH102" s="79"/>
      <c r="AI102" s="71">
        <f t="shared" si="20"/>
        <v>15</v>
      </c>
      <c r="AJ102" s="73">
        <f t="shared" si="21"/>
        <v>-1.0289</v>
      </c>
      <c r="AK102" s="73">
        <f t="shared" si="22"/>
        <v>-51.44499999999999</v>
      </c>
      <c r="AL102" s="77">
        <f t="shared" si="8"/>
        <v>0</v>
      </c>
      <c r="AM102" s="77">
        <v>36</v>
      </c>
      <c r="AN102" s="78">
        <f t="shared" si="23"/>
        <v>0</v>
      </c>
      <c r="AP102" s="271">
        <f t="shared" si="0"/>
        <v>0.6138888888888889</v>
      </c>
      <c r="AQ102" s="272">
        <f t="shared" si="1"/>
        <v>0.938888888888889</v>
      </c>
      <c r="AR102" s="272">
        <f t="shared" si="2"/>
        <v>1.650277777777778</v>
      </c>
      <c r="AS102" s="273" t="e">
        <f t="shared" si="3"/>
        <v>#N/A</v>
      </c>
      <c r="AU102" s="674">
        <f t="shared" si="47"/>
        <v>15</v>
      </c>
      <c r="AV102" s="675">
        <f t="shared" si="48"/>
        <v>5.395000000000005</v>
      </c>
      <c r="AW102" s="676">
        <f t="shared" si="49"/>
        <v>0.6355555555555555</v>
      </c>
      <c r="AX102" s="672"/>
      <c r="AY102" s="676">
        <f t="shared" si="50"/>
        <v>15</v>
      </c>
      <c r="AZ102" s="675">
        <f t="shared" si="51"/>
        <v>3.127000000000002</v>
      </c>
      <c r="BA102" s="676">
        <f t="shared" si="52"/>
        <v>0.9569444444444445</v>
      </c>
      <c r="BB102" s="672"/>
      <c r="BC102" s="676">
        <f t="shared" si="53"/>
        <v>15</v>
      </c>
      <c r="BD102" s="675">
        <f t="shared" si="54"/>
        <v>2.1500000000000075</v>
      </c>
      <c r="BE102" s="676">
        <f t="shared" si="55"/>
        <v>1.686388888888889</v>
      </c>
      <c r="BF102" s="672"/>
      <c r="BG102" s="676">
        <f t="shared" si="56"/>
        <v>15</v>
      </c>
      <c r="BH102" s="675">
        <f t="shared" si="57"/>
        <v>-51.44499999999999</v>
      </c>
      <c r="BI102" s="522" t="str">
        <f t="shared" si="58"/>
        <v>-</v>
      </c>
    </row>
    <row r="103" spans="1:61" s="237" customFormat="1" ht="12.75" customHeight="1">
      <c r="A103" s="91"/>
      <c r="B103" s="286"/>
      <c r="C103" s="92"/>
      <c r="D103" s="286"/>
      <c r="E103" s="278">
        <v>0.96</v>
      </c>
      <c r="F103" s="80">
        <v>0.175</v>
      </c>
      <c r="G103" s="79">
        <v>1.2218</v>
      </c>
      <c r="H103" s="71">
        <f t="shared" si="36"/>
        <v>16</v>
      </c>
      <c r="I103" s="73">
        <f t="shared" si="4"/>
        <v>0.11020000000000008</v>
      </c>
      <c r="J103" s="73">
        <f t="shared" si="37"/>
        <v>5.510000000000003</v>
      </c>
      <c r="K103" s="74">
        <f t="shared" si="5"/>
        <v>22.75</v>
      </c>
      <c r="L103" s="74">
        <v>36</v>
      </c>
      <c r="M103" s="75">
        <f t="shared" si="38"/>
        <v>0.6319444444444444</v>
      </c>
      <c r="N103" s="279">
        <v>0.96</v>
      </c>
      <c r="O103" s="80">
        <v>0.264</v>
      </c>
      <c r="P103" s="79">
        <v>1.2152</v>
      </c>
      <c r="Q103" s="71">
        <f t="shared" si="39"/>
        <v>16</v>
      </c>
      <c r="R103" s="73">
        <f t="shared" si="40"/>
        <v>0.06364000000000014</v>
      </c>
      <c r="S103" s="73">
        <f t="shared" si="41"/>
        <v>3.182000000000007</v>
      </c>
      <c r="T103" s="77">
        <f t="shared" si="6"/>
        <v>34.32</v>
      </c>
      <c r="U103" s="77">
        <v>36</v>
      </c>
      <c r="V103" s="78">
        <f t="shared" si="42"/>
        <v>0.9533333333333334</v>
      </c>
      <c r="W103" s="279">
        <v>0.96</v>
      </c>
      <c r="X103" s="80">
        <v>0.465</v>
      </c>
      <c r="Y103" s="79">
        <v>1.0714</v>
      </c>
      <c r="Z103" s="71">
        <f t="shared" si="43"/>
        <v>16</v>
      </c>
      <c r="AA103" s="73">
        <f t="shared" si="44"/>
        <v>0.04249999999999998</v>
      </c>
      <c r="AB103" s="73">
        <f t="shared" si="45"/>
        <v>2.124999999999999</v>
      </c>
      <c r="AC103" s="77">
        <f t="shared" si="7"/>
        <v>60.45</v>
      </c>
      <c r="AD103" s="77">
        <v>36</v>
      </c>
      <c r="AE103" s="78">
        <f t="shared" si="46"/>
        <v>1.6791666666666667</v>
      </c>
      <c r="AF103" s="279">
        <v>0.96</v>
      </c>
      <c r="AG103" s="80"/>
      <c r="AH103" s="79"/>
      <c r="AI103" s="71">
        <f t="shared" si="20"/>
        <v>16</v>
      </c>
      <c r="AJ103" s="73">
        <f t="shared" si="21"/>
        <v>-1.0289</v>
      </c>
      <c r="AK103" s="73">
        <f t="shared" si="22"/>
        <v>-51.44499999999999</v>
      </c>
      <c r="AL103" s="77">
        <f t="shared" si="8"/>
        <v>0</v>
      </c>
      <c r="AM103" s="77">
        <v>36</v>
      </c>
      <c r="AN103" s="78">
        <f t="shared" si="23"/>
        <v>0</v>
      </c>
      <c r="AP103" s="271">
        <f t="shared" si="0"/>
        <v>0.6138888888888889</v>
      </c>
      <c r="AQ103" s="272">
        <f t="shared" si="1"/>
        <v>0.938888888888889</v>
      </c>
      <c r="AR103" s="272">
        <f t="shared" si="2"/>
        <v>1.650277777777778</v>
      </c>
      <c r="AS103" s="273" t="e">
        <f t="shared" si="3"/>
        <v>#N/A</v>
      </c>
      <c r="AU103" s="674">
        <f t="shared" si="47"/>
        <v>16</v>
      </c>
      <c r="AV103" s="675">
        <f t="shared" si="48"/>
        <v>5.510000000000003</v>
      </c>
      <c r="AW103" s="676">
        <f t="shared" si="49"/>
        <v>0.6319444444444444</v>
      </c>
      <c r="AX103" s="672"/>
      <c r="AY103" s="676">
        <f t="shared" si="50"/>
        <v>16</v>
      </c>
      <c r="AZ103" s="675">
        <f t="shared" si="51"/>
        <v>3.182000000000007</v>
      </c>
      <c r="BA103" s="676">
        <f t="shared" si="52"/>
        <v>0.9533333333333334</v>
      </c>
      <c r="BB103" s="672"/>
      <c r="BC103" s="676">
        <f t="shared" si="53"/>
        <v>16</v>
      </c>
      <c r="BD103" s="675">
        <f t="shared" si="54"/>
        <v>2.124999999999999</v>
      </c>
      <c r="BE103" s="676">
        <f t="shared" si="55"/>
        <v>1.6791666666666667</v>
      </c>
      <c r="BF103" s="672"/>
      <c r="BG103" s="676">
        <f t="shared" si="56"/>
        <v>16</v>
      </c>
      <c r="BH103" s="675">
        <f t="shared" si="57"/>
        <v>-51.44499999999999</v>
      </c>
      <c r="BI103" s="522" t="str">
        <f t="shared" si="58"/>
        <v>-</v>
      </c>
    </row>
    <row r="104" spans="1:61" s="237" customFormat="1" ht="12.75" customHeight="1">
      <c r="A104" s="91"/>
      <c r="B104" s="286"/>
      <c r="C104" s="92"/>
      <c r="D104" s="286"/>
      <c r="E104" s="278">
        <v>1.02</v>
      </c>
      <c r="F104" s="80">
        <v>0.174</v>
      </c>
      <c r="G104" s="79">
        <v>1.2211</v>
      </c>
      <c r="H104" s="71">
        <f t="shared" si="36"/>
        <v>17</v>
      </c>
      <c r="I104" s="73">
        <f t="shared" si="4"/>
        <v>0.10950000000000015</v>
      </c>
      <c r="J104" s="73">
        <f t="shared" si="37"/>
        <v>5.475000000000008</v>
      </c>
      <c r="K104" s="74">
        <f t="shared" si="5"/>
        <v>22.619999999999997</v>
      </c>
      <c r="L104" s="74">
        <v>36</v>
      </c>
      <c r="M104" s="75">
        <f t="shared" si="38"/>
        <v>0.6283333333333333</v>
      </c>
      <c r="N104" s="279">
        <v>1.02</v>
      </c>
      <c r="O104" s="80">
        <v>0.263</v>
      </c>
      <c r="P104" s="79">
        <v>1.2159</v>
      </c>
      <c r="Q104" s="71">
        <f t="shared" si="39"/>
        <v>17</v>
      </c>
      <c r="R104" s="73">
        <f t="shared" si="40"/>
        <v>0.06434000000000006</v>
      </c>
      <c r="S104" s="73">
        <f t="shared" si="41"/>
        <v>3.217000000000003</v>
      </c>
      <c r="T104" s="77">
        <f t="shared" si="6"/>
        <v>34.190000000000005</v>
      </c>
      <c r="U104" s="77">
        <v>36</v>
      </c>
      <c r="V104" s="78">
        <f t="shared" si="42"/>
        <v>0.9497222222222224</v>
      </c>
      <c r="W104" s="279">
        <v>1.02</v>
      </c>
      <c r="X104" s="80">
        <v>0.463</v>
      </c>
      <c r="Y104" s="79">
        <v>1.0712</v>
      </c>
      <c r="Z104" s="71">
        <f t="shared" si="43"/>
        <v>17</v>
      </c>
      <c r="AA104" s="73">
        <f t="shared" si="44"/>
        <v>0.042300000000000004</v>
      </c>
      <c r="AB104" s="73">
        <f t="shared" si="45"/>
        <v>2.115</v>
      </c>
      <c r="AC104" s="77">
        <f t="shared" si="7"/>
        <v>60.190000000000005</v>
      </c>
      <c r="AD104" s="77">
        <v>36</v>
      </c>
      <c r="AE104" s="78">
        <f t="shared" si="46"/>
        <v>1.6719444444444447</v>
      </c>
      <c r="AF104" s="279">
        <v>1.02</v>
      </c>
      <c r="AG104" s="80"/>
      <c r="AH104" s="79"/>
      <c r="AI104" s="71">
        <f t="shared" si="20"/>
        <v>17</v>
      </c>
      <c r="AJ104" s="73">
        <f t="shared" si="21"/>
        <v>-1.0289</v>
      </c>
      <c r="AK104" s="73">
        <f t="shared" si="22"/>
        <v>-51.44499999999999</v>
      </c>
      <c r="AL104" s="77">
        <f t="shared" si="8"/>
        <v>0</v>
      </c>
      <c r="AM104" s="77">
        <v>36</v>
      </c>
      <c r="AN104" s="78">
        <f t="shared" si="23"/>
        <v>0</v>
      </c>
      <c r="AP104" s="271">
        <f t="shared" si="0"/>
        <v>0.6138888888888889</v>
      </c>
      <c r="AQ104" s="272">
        <f t="shared" si="1"/>
        <v>0.938888888888889</v>
      </c>
      <c r="AR104" s="272">
        <f t="shared" si="2"/>
        <v>1.650277777777778</v>
      </c>
      <c r="AS104" s="273" t="e">
        <f t="shared" si="3"/>
        <v>#N/A</v>
      </c>
      <c r="AU104" s="674">
        <f t="shared" si="47"/>
        <v>17</v>
      </c>
      <c r="AV104" s="675">
        <f t="shared" si="48"/>
        <v>5.475000000000008</v>
      </c>
      <c r="AW104" s="676">
        <f t="shared" si="49"/>
        <v>0.6283333333333333</v>
      </c>
      <c r="AX104" s="672"/>
      <c r="AY104" s="676">
        <f t="shared" si="50"/>
        <v>17</v>
      </c>
      <c r="AZ104" s="675">
        <f t="shared" si="51"/>
        <v>3.217000000000003</v>
      </c>
      <c r="BA104" s="676">
        <f t="shared" si="52"/>
        <v>0.9497222222222224</v>
      </c>
      <c r="BB104" s="672"/>
      <c r="BC104" s="676">
        <f t="shared" si="53"/>
        <v>17</v>
      </c>
      <c r="BD104" s="675">
        <f t="shared" si="54"/>
        <v>2.115</v>
      </c>
      <c r="BE104" s="676">
        <f t="shared" si="55"/>
        <v>1.6719444444444447</v>
      </c>
      <c r="BF104" s="672"/>
      <c r="BG104" s="676">
        <f t="shared" si="56"/>
        <v>17</v>
      </c>
      <c r="BH104" s="675">
        <f t="shared" si="57"/>
        <v>-51.44499999999999</v>
      </c>
      <c r="BI104" s="522" t="str">
        <f t="shared" si="58"/>
        <v>-</v>
      </c>
    </row>
    <row r="105" spans="1:61" s="237" customFormat="1" ht="12.75" customHeight="1">
      <c r="A105" s="91"/>
      <c r="B105" s="286"/>
      <c r="C105" s="92"/>
      <c r="D105" s="286"/>
      <c r="E105" s="278">
        <v>1.08</v>
      </c>
      <c r="F105" s="80">
        <v>0.172</v>
      </c>
      <c r="G105" s="79">
        <v>1.2209</v>
      </c>
      <c r="H105" s="71">
        <f t="shared" si="36"/>
        <v>18</v>
      </c>
      <c r="I105" s="73">
        <f t="shared" si="4"/>
        <v>0.10930000000000017</v>
      </c>
      <c r="J105" s="73">
        <f t="shared" si="37"/>
        <v>5.465000000000009</v>
      </c>
      <c r="K105" s="74">
        <f t="shared" si="5"/>
        <v>22.36</v>
      </c>
      <c r="L105" s="74">
        <v>36</v>
      </c>
      <c r="M105" s="75">
        <f t="shared" si="38"/>
        <v>0.6211111111111111</v>
      </c>
      <c r="N105" s="279">
        <v>1.08</v>
      </c>
      <c r="O105" s="80">
        <v>0.261</v>
      </c>
      <c r="P105" s="79">
        <v>1.2164</v>
      </c>
      <c r="Q105" s="71">
        <f t="shared" si="39"/>
        <v>18</v>
      </c>
      <c r="R105" s="73">
        <f t="shared" si="40"/>
        <v>0.06484000000000001</v>
      </c>
      <c r="S105" s="73">
        <f t="shared" si="41"/>
        <v>3.2420000000000004</v>
      </c>
      <c r="T105" s="77">
        <f t="shared" si="6"/>
        <v>33.93</v>
      </c>
      <c r="U105" s="77">
        <v>36</v>
      </c>
      <c r="V105" s="78">
        <f t="shared" si="42"/>
        <v>0.9425</v>
      </c>
      <c r="W105" s="279">
        <v>1.08</v>
      </c>
      <c r="X105" s="80">
        <v>0.46</v>
      </c>
      <c r="Y105" s="79">
        <v>1.0708</v>
      </c>
      <c r="Z105" s="71">
        <f t="shared" si="43"/>
        <v>18</v>
      </c>
      <c r="AA105" s="73">
        <f t="shared" si="44"/>
        <v>0.04190000000000005</v>
      </c>
      <c r="AB105" s="73">
        <f t="shared" si="45"/>
        <v>2.0950000000000024</v>
      </c>
      <c r="AC105" s="77">
        <f t="shared" si="7"/>
        <v>59.800000000000004</v>
      </c>
      <c r="AD105" s="77">
        <v>36</v>
      </c>
      <c r="AE105" s="78">
        <f t="shared" si="46"/>
        <v>1.6611111111111112</v>
      </c>
      <c r="AF105" s="279">
        <v>1.08</v>
      </c>
      <c r="AG105" s="80"/>
      <c r="AH105" s="79"/>
      <c r="AI105" s="71">
        <f t="shared" si="20"/>
        <v>18</v>
      </c>
      <c r="AJ105" s="73">
        <f t="shared" si="21"/>
        <v>-1.0289</v>
      </c>
      <c r="AK105" s="73">
        <f t="shared" si="22"/>
        <v>-51.44499999999999</v>
      </c>
      <c r="AL105" s="77">
        <f t="shared" si="8"/>
        <v>0</v>
      </c>
      <c r="AM105" s="77">
        <v>36</v>
      </c>
      <c r="AN105" s="78">
        <f t="shared" si="23"/>
        <v>0</v>
      </c>
      <c r="AP105" s="271">
        <f t="shared" si="0"/>
        <v>0.6138888888888889</v>
      </c>
      <c r="AQ105" s="272">
        <f t="shared" si="1"/>
        <v>0.938888888888889</v>
      </c>
      <c r="AR105" s="272">
        <f t="shared" si="2"/>
        <v>1.650277777777778</v>
      </c>
      <c r="AS105" s="273" t="e">
        <f t="shared" si="3"/>
        <v>#N/A</v>
      </c>
      <c r="AU105" s="674">
        <f t="shared" si="47"/>
        <v>18</v>
      </c>
      <c r="AV105" s="675">
        <f t="shared" si="48"/>
        <v>5.465000000000009</v>
      </c>
      <c r="AW105" s="676">
        <f t="shared" si="49"/>
        <v>0.6211111111111111</v>
      </c>
      <c r="AX105" s="672"/>
      <c r="AY105" s="676">
        <f t="shared" si="50"/>
        <v>18</v>
      </c>
      <c r="AZ105" s="675">
        <f t="shared" si="51"/>
        <v>3.2420000000000004</v>
      </c>
      <c r="BA105" s="676">
        <f t="shared" si="52"/>
        <v>0.9425</v>
      </c>
      <c r="BB105" s="672"/>
      <c r="BC105" s="676">
        <f t="shared" si="53"/>
        <v>18</v>
      </c>
      <c r="BD105" s="675">
        <f t="shared" si="54"/>
        <v>2.0950000000000024</v>
      </c>
      <c r="BE105" s="676">
        <f t="shared" si="55"/>
        <v>1.6611111111111112</v>
      </c>
      <c r="BF105" s="672"/>
      <c r="BG105" s="676">
        <f t="shared" si="56"/>
        <v>18</v>
      </c>
      <c r="BH105" s="675">
        <f t="shared" si="57"/>
        <v>-51.44499999999999</v>
      </c>
      <c r="BI105" s="522" t="str">
        <f t="shared" si="58"/>
        <v>-</v>
      </c>
    </row>
    <row r="106" spans="1:61" s="237" customFormat="1" ht="12.75">
      <c r="A106" s="91"/>
      <c r="B106" s="286"/>
      <c r="C106" s="92"/>
      <c r="D106" s="286"/>
      <c r="E106" s="278">
        <v>1.14</v>
      </c>
      <c r="F106" s="80">
        <v>0.171</v>
      </c>
      <c r="G106" s="79">
        <v>1.2205</v>
      </c>
      <c r="H106" s="71">
        <f t="shared" si="36"/>
        <v>18.999999999999996</v>
      </c>
      <c r="I106" s="73">
        <f t="shared" si="4"/>
        <v>0.1089</v>
      </c>
      <c r="J106" s="73">
        <f t="shared" si="37"/>
        <v>5.445</v>
      </c>
      <c r="K106" s="74">
        <f t="shared" si="5"/>
        <v>22.23</v>
      </c>
      <c r="L106" s="74">
        <v>36</v>
      </c>
      <c r="M106" s="75">
        <f t="shared" si="38"/>
        <v>0.6175</v>
      </c>
      <c r="N106" s="279">
        <v>1.14</v>
      </c>
      <c r="O106" s="80">
        <v>0.26</v>
      </c>
      <c r="P106" s="79">
        <v>1.2171</v>
      </c>
      <c r="Q106" s="71">
        <f t="shared" si="39"/>
        <v>18.999999999999996</v>
      </c>
      <c r="R106" s="73">
        <f t="shared" si="40"/>
        <v>0.06554000000000015</v>
      </c>
      <c r="S106" s="73">
        <f t="shared" si="41"/>
        <v>3.2770000000000077</v>
      </c>
      <c r="T106" s="77">
        <f t="shared" si="6"/>
        <v>33.800000000000004</v>
      </c>
      <c r="U106" s="77">
        <v>36</v>
      </c>
      <c r="V106" s="78">
        <f t="shared" si="42"/>
        <v>0.938888888888889</v>
      </c>
      <c r="W106" s="279">
        <v>1.14</v>
      </c>
      <c r="X106" s="80">
        <v>0.458</v>
      </c>
      <c r="Y106" s="79">
        <v>1.0702</v>
      </c>
      <c r="Z106" s="71">
        <f t="shared" si="43"/>
        <v>18.999999999999996</v>
      </c>
      <c r="AA106" s="73">
        <f t="shared" si="44"/>
        <v>0.041300000000000114</v>
      </c>
      <c r="AB106" s="73">
        <f t="shared" si="45"/>
        <v>2.0650000000000057</v>
      </c>
      <c r="AC106" s="77">
        <f t="shared" si="7"/>
        <v>59.54</v>
      </c>
      <c r="AD106" s="77">
        <v>36</v>
      </c>
      <c r="AE106" s="78">
        <f t="shared" si="46"/>
        <v>1.653888888888889</v>
      </c>
      <c r="AF106" s="279">
        <v>1.14</v>
      </c>
      <c r="AG106" s="80"/>
      <c r="AH106" s="79"/>
      <c r="AI106" s="71">
        <f t="shared" si="20"/>
        <v>18.999999999999996</v>
      </c>
      <c r="AJ106" s="73">
        <f t="shared" si="21"/>
        <v>-1.0289</v>
      </c>
      <c r="AK106" s="73">
        <f t="shared" si="22"/>
        <v>-51.44499999999999</v>
      </c>
      <c r="AL106" s="77">
        <f t="shared" si="8"/>
        <v>0</v>
      </c>
      <c r="AM106" s="77">
        <v>36</v>
      </c>
      <c r="AN106" s="78">
        <f t="shared" si="23"/>
        <v>0</v>
      </c>
      <c r="AP106" s="271">
        <f t="shared" si="0"/>
        <v>0.6138888888888889</v>
      </c>
      <c r="AQ106" s="272">
        <f t="shared" si="1"/>
        <v>0.938888888888889</v>
      </c>
      <c r="AR106" s="272">
        <f t="shared" si="2"/>
        <v>1.650277777777778</v>
      </c>
      <c r="AS106" s="273" t="e">
        <f t="shared" si="3"/>
        <v>#N/A</v>
      </c>
      <c r="AU106" s="674">
        <f t="shared" si="47"/>
        <v>18.999999999999996</v>
      </c>
      <c r="AV106" s="675">
        <f t="shared" si="48"/>
        <v>5.445</v>
      </c>
      <c r="AW106" s="676">
        <f t="shared" si="49"/>
        <v>0.6175</v>
      </c>
      <c r="AX106" s="672"/>
      <c r="AY106" s="676">
        <f t="shared" si="50"/>
        <v>18.999999999999996</v>
      </c>
      <c r="AZ106" s="675">
        <f t="shared" si="51"/>
        <v>3.2770000000000077</v>
      </c>
      <c r="BA106" s="676">
        <f t="shared" si="52"/>
        <v>0.938888888888889</v>
      </c>
      <c r="BB106" s="672"/>
      <c r="BC106" s="676">
        <f t="shared" si="53"/>
        <v>18.999999999999996</v>
      </c>
      <c r="BD106" s="675">
        <f t="shared" si="54"/>
        <v>2.0650000000000057</v>
      </c>
      <c r="BE106" s="676">
        <f t="shared" si="55"/>
        <v>1.653888888888889</v>
      </c>
      <c r="BF106" s="672"/>
      <c r="BG106" s="676">
        <f t="shared" si="56"/>
        <v>18.999999999999996</v>
      </c>
      <c r="BH106" s="675">
        <f t="shared" si="57"/>
        <v>-51.44499999999999</v>
      </c>
      <c r="BI106" s="522" t="str">
        <f t="shared" si="58"/>
        <v>-</v>
      </c>
    </row>
    <row r="107" spans="1:61" s="237" customFormat="1" ht="12.75" customHeight="1" thickBot="1">
      <c r="A107" s="91"/>
      <c r="B107" s="286"/>
      <c r="C107" s="92"/>
      <c r="D107" s="286"/>
      <c r="E107" s="280">
        <v>1.2</v>
      </c>
      <c r="F107" s="730">
        <v>0.17</v>
      </c>
      <c r="G107" s="729">
        <v>1.22</v>
      </c>
      <c r="H107" s="81">
        <f t="shared" si="36"/>
        <v>20</v>
      </c>
      <c r="I107" s="83">
        <f t="shared" si="4"/>
        <v>0.10840000000000005</v>
      </c>
      <c r="J107" s="83">
        <f t="shared" si="37"/>
        <v>5.420000000000003</v>
      </c>
      <c r="K107" s="314">
        <f t="shared" si="5"/>
        <v>22.1</v>
      </c>
      <c r="L107" s="84">
        <v>36</v>
      </c>
      <c r="M107" s="301">
        <f t="shared" si="38"/>
        <v>0.6138888888888889</v>
      </c>
      <c r="N107" s="281">
        <v>1.2</v>
      </c>
      <c r="O107" s="730">
        <v>0.26</v>
      </c>
      <c r="P107" s="79">
        <v>1.217</v>
      </c>
      <c r="Q107" s="81">
        <f t="shared" si="39"/>
        <v>20</v>
      </c>
      <c r="R107" s="83">
        <f t="shared" si="40"/>
        <v>0.06544000000000016</v>
      </c>
      <c r="S107" s="83">
        <f t="shared" si="41"/>
        <v>3.2720000000000082</v>
      </c>
      <c r="T107" s="84">
        <f t="shared" si="6"/>
        <v>33.800000000000004</v>
      </c>
      <c r="U107" s="84">
        <v>36</v>
      </c>
      <c r="V107" s="85">
        <f t="shared" si="42"/>
        <v>0.938888888888889</v>
      </c>
      <c r="W107" s="281">
        <v>1.2</v>
      </c>
      <c r="X107" s="730">
        <v>0.457</v>
      </c>
      <c r="Y107" s="82">
        <v>1.0696</v>
      </c>
      <c r="Z107" s="81">
        <f t="shared" si="43"/>
        <v>20</v>
      </c>
      <c r="AA107" s="83">
        <f t="shared" si="44"/>
        <v>0.04070000000000018</v>
      </c>
      <c r="AB107" s="83">
        <f t="shared" si="45"/>
        <v>2.035000000000009</v>
      </c>
      <c r="AC107" s="84">
        <f t="shared" si="7"/>
        <v>59.410000000000004</v>
      </c>
      <c r="AD107" s="84">
        <v>36</v>
      </c>
      <c r="AE107" s="85">
        <f t="shared" si="46"/>
        <v>1.650277777777778</v>
      </c>
      <c r="AF107" s="281">
        <v>1.2</v>
      </c>
      <c r="AG107" s="80"/>
      <c r="AH107" s="82"/>
      <c r="AI107" s="81">
        <f t="shared" si="20"/>
        <v>20</v>
      </c>
      <c r="AJ107" s="83">
        <f t="shared" si="21"/>
        <v>-1.0289</v>
      </c>
      <c r="AK107" s="83">
        <f t="shared" si="22"/>
        <v>-51.44499999999999</v>
      </c>
      <c r="AL107" s="84">
        <f t="shared" si="8"/>
        <v>0</v>
      </c>
      <c r="AM107" s="84">
        <v>36</v>
      </c>
      <c r="AN107" s="85">
        <f t="shared" si="23"/>
        <v>0</v>
      </c>
      <c r="AP107" s="305">
        <f t="shared" si="0"/>
        <v>0.6138888888888889</v>
      </c>
      <c r="AQ107" s="306">
        <f t="shared" si="1"/>
        <v>0.938888888888889</v>
      </c>
      <c r="AR107" s="306">
        <f t="shared" si="2"/>
        <v>1.650277777777778</v>
      </c>
      <c r="AS107" s="307" t="e">
        <f t="shared" si="3"/>
        <v>#N/A</v>
      </c>
      <c r="AU107" s="677">
        <f t="shared" si="47"/>
        <v>20</v>
      </c>
      <c r="AV107" s="678">
        <f t="shared" si="48"/>
        <v>5.420000000000003</v>
      </c>
      <c r="AW107" s="679">
        <f t="shared" si="49"/>
        <v>0.6138888888888889</v>
      </c>
      <c r="AX107" s="680"/>
      <c r="AY107" s="679">
        <f t="shared" si="50"/>
        <v>20</v>
      </c>
      <c r="AZ107" s="678">
        <f t="shared" si="51"/>
        <v>3.2720000000000082</v>
      </c>
      <c r="BA107" s="679">
        <f t="shared" si="52"/>
        <v>0.938888888888889</v>
      </c>
      <c r="BB107" s="680"/>
      <c r="BC107" s="679">
        <f t="shared" si="53"/>
        <v>20</v>
      </c>
      <c r="BD107" s="678">
        <f t="shared" si="54"/>
        <v>2.035000000000009</v>
      </c>
      <c r="BE107" s="679">
        <f t="shared" si="55"/>
        <v>1.650277777777778</v>
      </c>
      <c r="BF107" s="680"/>
      <c r="BG107" s="679">
        <f t="shared" si="56"/>
        <v>20</v>
      </c>
      <c r="BH107" s="678">
        <f t="shared" si="57"/>
        <v>-51.44499999999999</v>
      </c>
      <c r="BI107" s="523" t="str">
        <f t="shared" si="58"/>
        <v>-</v>
      </c>
    </row>
    <row r="108" spans="15:61" s="93" customFormat="1" ht="12.75" customHeight="1" thickBot="1">
      <c r="O108" s="90"/>
      <c r="X108" s="90"/>
      <c r="AG108" s="90"/>
      <c r="AP108" s="90"/>
      <c r="AQ108" s="90"/>
      <c r="AR108" s="90"/>
      <c r="AS108" s="90"/>
      <c r="AU108" s="666"/>
      <c r="AV108" s="667"/>
      <c r="AW108" s="666"/>
      <c r="AX108" s="237"/>
      <c r="AY108" s="666"/>
      <c r="AZ108" s="667"/>
      <c r="BA108" s="666"/>
      <c r="BB108" s="237"/>
      <c r="BC108" s="666"/>
      <c r="BD108" s="667"/>
      <c r="BE108" s="666"/>
      <c r="BF108" s="237"/>
      <c r="BG108" s="666"/>
      <c r="BH108" s="667"/>
      <c r="BI108" s="666"/>
    </row>
    <row r="109" spans="1:61" s="95" customFormat="1" ht="12.75" customHeight="1" thickBot="1">
      <c r="A109" s="381" t="s">
        <v>94</v>
      </c>
      <c r="B109" s="249"/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49"/>
      <c r="AJ109" s="249"/>
      <c r="AK109" s="249"/>
      <c r="AL109" s="249"/>
      <c r="AM109" s="250"/>
      <c r="AN109" s="251"/>
      <c r="AP109" s="286"/>
      <c r="AQ109" s="286"/>
      <c r="AR109" s="286"/>
      <c r="AS109" s="286"/>
      <c r="AU109" s="666"/>
      <c r="AV109" s="667"/>
      <c r="AW109" s="666"/>
      <c r="AX109" s="237"/>
      <c r="AY109" s="666"/>
      <c r="AZ109" s="667"/>
      <c r="BA109" s="666"/>
      <c r="BB109" s="237"/>
      <c r="BC109" s="666"/>
      <c r="BD109" s="667"/>
      <c r="BE109" s="666"/>
      <c r="BF109" s="237"/>
      <c r="BG109" s="666"/>
      <c r="BH109" s="667"/>
      <c r="BI109" s="666"/>
    </row>
    <row r="110" spans="1:61" s="95" customFormat="1" ht="12.75" customHeight="1">
      <c r="A110" s="21" t="s">
        <v>30</v>
      </c>
      <c r="B110" s="50"/>
      <c r="C110" s="50"/>
      <c r="D110" s="23" t="s">
        <v>31</v>
      </c>
      <c r="E110" s="56"/>
      <c r="F110" s="57"/>
      <c r="G110" s="57"/>
      <c r="H110" s="57"/>
      <c r="I110" s="57"/>
      <c r="J110" s="57"/>
      <c r="K110" s="59"/>
      <c r="L110" s="57"/>
      <c r="M110" s="684">
        <f>IF(M18=0,"-",M18)</f>
        <v>0.5</v>
      </c>
      <c r="N110" s="56"/>
      <c r="O110" s="57"/>
      <c r="P110" s="57"/>
      <c r="Q110" s="57"/>
      <c r="R110" s="57"/>
      <c r="S110" s="57"/>
      <c r="T110" s="59"/>
      <c r="U110" s="57"/>
      <c r="V110" s="684">
        <f>IF(V18=0,"-",V18)</f>
        <v>1</v>
      </c>
      <c r="W110" s="56"/>
      <c r="X110" s="57"/>
      <c r="Y110" s="57"/>
      <c r="Z110" s="57"/>
      <c r="AA110" s="57"/>
      <c r="AB110" s="57"/>
      <c r="AC110" s="59"/>
      <c r="AD110" s="57"/>
      <c r="AE110" s="684">
        <f>IF(AE18=0,"-",AE18)</f>
        <v>2</v>
      </c>
      <c r="AF110" s="57"/>
      <c r="AG110" s="57"/>
      <c r="AH110" s="57"/>
      <c r="AI110" s="57"/>
      <c r="AJ110" s="57"/>
      <c r="AK110" s="57"/>
      <c r="AL110" s="57"/>
      <c r="AM110" s="59"/>
      <c r="AN110" s="684" t="str">
        <f>IF(AN18=0,"-",AN18)</f>
        <v>-</v>
      </c>
      <c r="AP110" s="105"/>
      <c r="AQ110" s="105"/>
      <c r="AR110" s="105"/>
      <c r="AS110" s="105"/>
      <c r="AU110" s="666"/>
      <c r="AV110" s="667"/>
      <c r="AW110" s="666"/>
      <c r="AX110" s="237"/>
      <c r="AY110" s="666"/>
      <c r="AZ110" s="667"/>
      <c r="BA110" s="666"/>
      <c r="BB110" s="237"/>
      <c r="BC110" s="666"/>
      <c r="BD110" s="667"/>
      <c r="BE110" s="666"/>
      <c r="BF110" s="237"/>
      <c r="BG110" s="666"/>
      <c r="BH110" s="667"/>
      <c r="BI110" s="666"/>
    </row>
    <row r="111" spans="1:61" s="237" customFormat="1" ht="12.75" customHeight="1">
      <c r="A111" s="21" t="s">
        <v>95</v>
      </c>
      <c r="B111" s="294"/>
      <c r="C111" s="51"/>
      <c r="D111" s="23" t="s">
        <v>31</v>
      </c>
      <c r="E111" s="60"/>
      <c r="F111" s="248"/>
      <c r="G111" s="61"/>
      <c r="H111" s="61"/>
      <c r="I111" s="61"/>
      <c r="J111" s="61"/>
      <c r="K111" s="69"/>
      <c r="L111" s="61"/>
      <c r="M111" s="684">
        <f>IF(M18=0,"-",MAX(AP74:AP107))</f>
        <v>0.7113888888888888</v>
      </c>
      <c r="N111" s="60"/>
      <c r="O111" s="248"/>
      <c r="P111" s="61"/>
      <c r="Q111" s="61"/>
      <c r="R111" s="61"/>
      <c r="S111" s="61"/>
      <c r="T111" s="69"/>
      <c r="U111" s="61"/>
      <c r="V111" s="684">
        <f>IF(V18=0,"-",MAX(AQ74:AQ107))</f>
        <v>1.0833333333333333</v>
      </c>
      <c r="W111" s="60"/>
      <c r="X111" s="248"/>
      <c r="Y111" s="61"/>
      <c r="Z111" s="61"/>
      <c r="AA111" s="61"/>
      <c r="AB111" s="61"/>
      <c r="AC111" s="69"/>
      <c r="AD111" s="61"/>
      <c r="AE111" s="684">
        <f>IF(AE18=0,"-",MAX(AR74:AR107))</f>
        <v>1.8019444444444446</v>
      </c>
      <c r="AF111" s="62"/>
      <c r="AG111" s="63"/>
      <c r="AH111" s="63"/>
      <c r="AI111" s="63"/>
      <c r="AJ111" s="63"/>
      <c r="AK111" s="63"/>
      <c r="AL111" s="63"/>
      <c r="AM111" s="63"/>
      <c r="AN111" s="684" t="str">
        <f>IF(AN18=0,"-",MAX(BA74:BA107))</f>
        <v>-</v>
      </c>
      <c r="AP111" s="105"/>
      <c r="AQ111" s="105"/>
      <c r="AR111" s="105"/>
      <c r="AS111" s="105"/>
      <c r="AU111" s="666"/>
      <c r="AV111" s="667"/>
      <c r="AW111" s="666"/>
      <c r="AY111" s="666"/>
      <c r="AZ111" s="667"/>
      <c r="BA111" s="666"/>
      <c r="BC111" s="666"/>
      <c r="BD111" s="667"/>
      <c r="BE111" s="666"/>
      <c r="BG111" s="666"/>
      <c r="BH111" s="667"/>
      <c r="BI111" s="666"/>
    </row>
    <row r="112" spans="1:61" s="237" customFormat="1" ht="12.75" customHeight="1">
      <c r="A112" s="21" t="s">
        <v>96</v>
      </c>
      <c r="B112" s="50"/>
      <c r="C112" s="52"/>
      <c r="D112" s="23" t="s">
        <v>31</v>
      </c>
      <c r="E112" s="64"/>
      <c r="F112" s="61"/>
      <c r="G112" s="61"/>
      <c r="H112" s="61"/>
      <c r="I112" s="61"/>
      <c r="J112" s="61"/>
      <c r="K112" s="61"/>
      <c r="L112" s="61"/>
      <c r="M112" s="686"/>
      <c r="N112" s="526"/>
      <c r="O112" s="61"/>
      <c r="P112" s="61"/>
      <c r="Q112" s="61"/>
      <c r="R112" s="61"/>
      <c r="S112" s="61"/>
      <c r="T112" s="61"/>
      <c r="U112" s="61"/>
      <c r="V112" s="62"/>
      <c r="W112" s="526"/>
      <c r="X112" s="61"/>
      <c r="Y112" s="61"/>
      <c r="Z112" s="61"/>
      <c r="AA112" s="61"/>
      <c r="AB112" s="61"/>
      <c r="AC112" s="61"/>
      <c r="AD112" s="61"/>
      <c r="AE112" s="62"/>
      <c r="AF112" s="62"/>
      <c r="AG112" s="63"/>
      <c r="AH112" s="63"/>
      <c r="AI112" s="63"/>
      <c r="AJ112" s="63"/>
      <c r="AK112" s="63"/>
      <c r="AL112" s="63"/>
      <c r="AM112" s="63"/>
      <c r="AN112" s="58">
        <f>R123</f>
        <v>0.36</v>
      </c>
      <c r="AP112" s="105"/>
      <c r="AQ112" s="105"/>
      <c r="AR112" s="105"/>
      <c r="AS112" s="105"/>
      <c r="AU112" s="666"/>
      <c r="AV112" s="667"/>
      <c r="AW112" s="666"/>
      <c r="AY112" s="666"/>
      <c r="AZ112" s="667"/>
      <c r="BA112" s="666"/>
      <c r="BC112" s="666"/>
      <c r="BD112" s="667"/>
      <c r="BE112" s="666"/>
      <c r="BG112" s="666"/>
      <c r="BH112" s="667"/>
      <c r="BI112" s="666"/>
    </row>
    <row r="113" spans="1:61" s="237" customFormat="1" ht="12.75" customHeight="1" thickBot="1">
      <c r="A113" s="24" t="s">
        <v>97</v>
      </c>
      <c r="B113" s="53"/>
      <c r="C113" s="54"/>
      <c r="D113" s="55" t="s">
        <v>98</v>
      </c>
      <c r="E113" s="65"/>
      <c r="F113" s="66"/>
      <c r="G113" s="66"/>
      <c r="H113" s="66"/>
      <c r="I113" s="66"/>
      <c r="J113" s="66"/>
      <c r="K113" s="66"/>
      <c r="L113" s="66"/>
      <c r="M113" s="67"/>
      <c r="N113" s="527"/>
      <c r="O113" s="66"/>
      <c r="P113" s="66"/>
      <c r="Q113" s="66"/>
      <c r="R113" s="66"/>
      <c r="S113" s="66"/>
      <c r="T113" s="66"/>
      <c r="U113" s="66"/>
      <c r="V113" s="67"/>
      <c r="W113" s="527"/>
      <c r="X113" s="66"/>
      <c r="Y113" s="66"/>
      <c r="Z113" s="66"/>
      <c r="AA113" s="66"/>
      <c r="AB113" s="66"/>
      <c r="AC113" s="66"/>
      <c r="AD113" s="66"/>
      <c r="AE113" s="67"/>
      <c r="AF113" s="67"/>
      <c r="AG113" s="68"/>
      <c r="AH113" s="68"/>
      <c r="AI113" s="68"/>
      <c r="AJ113" s="68"/>
      <c r="AK113" s="68"/>
      <c r="AL113" s="68"/>
      <c r="AM113" s="68"/>
      <c r="AN113" s="70">
        <f>R124</f>
        <v>36.222776383275836</v>
      </c>
      <c r="AU113" s="666"/>
      <c r="AV113" s="667"/>
      <c r="AW113" s="666"/>
      <c r="AY113" s="666"/>
      <c r="AZ113" s="667"/>
      <c r="BA113" s="666"/>
      <c r="BC113" s="666"/>
      <c r="BD113" s="667"/>
      <c r="BE113" s="666"/>
      <c r="BG113" s="666"/>
      <c r="BH113" s="667"/>
      <c r="BI113" s="666"/>
    </row>
    <row r="114" spans="1:61" s="91" customFormat="1" ht="12.75" customHeight="1" thickBot="1">
      <c r="A114" s="94"/>
      <c r="B114" s="95"/>
      <c r="C114" s="96"/>
      <c r="D114" s="97"/>
      <c r="E114" s="98"/>
      <c r="F114" s="99"/>
      <c r="G114" s="99"/>
      <c r="H114" s="99"/>
      <c r="I114" s="99"/>
      <c r="J114" s="99"/>
      <c r="K114" s="100"/>
      <c r="L114" s="99"/>
      <c r="M114" s="101"/>
      <c r="N114" s="98"/>
      <c r="O114" s="99"/>
      <c r="P114" s="99"/>
      <c r="Q114" s="99"/>
      <c r="R114" s="99"/>
      <c r="S114" s="99"/>
      <c r="T114" s="100"/>
      <c r="U114" s="99"/>
      <c r="V114" s="101"/>
      <c r="W114" s="98"/>
      <c r="X114" s="99"/>
      <c r="Y114" s="99"/>
      <c r="Z114" s="99"/>
      <c r="AA114" s="99"/>
      <c r="AB114" s="99"/>
      <c r="AC114" s="100"/>
      <c r="AD114" s="99"/>
      <c r="AE114" s="101"/>
      <c r="AF114" s="101"/>
      <c r="AG114" s="102"/>
      <c r="AH114" s="102"/>
      <c r="AI114" s="102"/>
      <c r="AJ114" s="102"/>
      <c r="AK114" s="102"/>
      <c r="AL114" s="102"/>
      <c r="AM114" s="102"/>
      <c r="AN114" s="101"/>
      <c r="AU114" s="666"/>
      <c r="AV114" s="667"/>
      <c r="AW114" s="666"/>
      <c r="AX114" s="237"/>
      <c r="AY114" s="666"/>
      <c r="AZ114" s="667"/>
      <c r="BA114" s="666"/>
      <c r="BB114" s="237"/>
      <c r="BC114" s="666"/>
      <c r="BD114" s="667"/>
      <c r="BE114" s="666"/>
      <c r="BF114" s="237"/>
      <c r="BG114" s="666"/>
      <c r="BH114" s="667"/>
      <c r="BI114" s="666"/>
    </row>
    <row r="115" spans="1:61" s="95" customFormat="1" ht="12.75" customHeight="1" thickBot="1">
      <c r="A115" s="381" t="s">
        <v>99</v>
      </c>
      <c r="B115" s="245"/>
      <c r="C115" s="245"/>
      <c r="D115" s="245"/>
      <c r="E115" s="246"/>
      <c r="F115" s="246"/>
      <c r="G115" s="246"/>
      <c r="H115" s="246"/>
      <c r="I115" s="246"/>
      <c r="J115" s="246"/>
      <c r="K115" s="374"/>
      <c r="L115" s="246"/>
      <c r="M115" s="246"/>
      <c r="N115" s="246"/>
      <c r="O115" s="246"/>
      <c r="P115" s="246"/>
      <c r="Q115" s="246"/>
      <c r="R115" s="246"/>
      <c r="S115" s="246"/>
      <c r="T115" s="374"/>
      <c r="U115" s="246"/>
      <c r="V115" s="246"/>
      <c r="W115" s="246"/>
      <c r="X115" s="246"/>
      <c r="Y115" s="246"/>
      <c r="Z115" s="246"/>
      <c r="AA115" s="246"/>
      <c r="AB115" s="246"/>
      <c r="AC115" s="374"/>
      <c r="AD115" s="246"/>
      <c r="AE115" s="246"/>
      <c r="AF115" s="246"/>
      <c r="AG115" s="246"/>
      <c r="AH115" s="246"/>
      <c r="AI115" s="246"/>
      <c r="AJ115" s="246"/>
      <c r="AK115" s="246"/>
      <c r="AL115" s="246"/>
      <c r="AM115" s="247"/>
      <c r="AN115" s="251"/>
      <c r="AU115" s="666"/>
      <c r="AV115" s="667"/>
      <c r="AW115" s="666"/>
      <c r="AX115" s="237"/>
      <c r="AY115" s="666"/>
      <c r="AZ115" s="667"/>
      <c r="BA115" s="666"/>
      <c r="BB115" s="237"/>
      <c r="BC115" s="666"/>
      <c r="BD115" s="667"/>
      <c r="BE115" s="666"/>
      <c r="BF115" s="237"/>
      <c r="BG115" s="666"/>
      <c r="BH115" s="667"/>
      <c r="BI115" s="666"/>
    </row>
    <row r="116" spans="1:61" s="95" customFormat="1" ht="12.75" customHeight="1">
      <c r="A116" s="21" t="s">
        <v>30</v>
      </c>
      <c r="B116" s="50"/>
      <c r="C116" s="50"/>
      <c r="D116" s="23" t="s">
        <v>31</v>
      </c>
      <c r="E116" s="56"/>
      <c r="F116" s="57"/>
      <c r="G116" s="57"/>
      <c r="H116" s="57"/>
      <c r="I116" s="57"/>
      <c r="J116" s="57"/>
      <c r="K116" s="57"/>
      <c r="L116" s="57"/>
      <c r="M116" s="684">
        <f>IF(M18=0,"-",M18)</f>
        <v>0.5</v>
      </c>
      <c r="N116" s="56"/>
      <c r="O116" s="57"/>
      <c r="P116" s="57"/>
      <c r="Q116" s="57"/>
      <c r="R116" s="57"/>
      <c r="S116" s="57"/>
      <c r="T116" s="57"/>
      <c r="U116" s="57"/>
      <c r="V116" s="684">
        <f>IF(V18=0,"-",V18)</f>
        <v>1</v>
      </c>
      <c r="W116" s="56"/>
      <c r="X116" s="57"/>
      <c r="Y116" s="57"/>
      <c r="Z116" s="57"/>
      <c r="AA116" s="57"/>
      <c r="AB116" s="57"/>
      <c r="AC116" s="57"/>
      <c r="AD116" s="57"/>
      <c r="AE116" s="684">
        <f>IF(AE18=0,"-",AE18)</f>
        <v>2</v>
      </c>
      <c r="AF116" s="57"/>
      <c r="AG116" s="57"/>
      <c r="AH116" s="57"/>
      <c r="AI116" s="57"/>
      <c r="AJ116" s="57"/>
      <c r="AK116" s="57"/>
      <c r="AL116" s="57"/>
      <c r="AM116" s="59"/>
      <c r="AN116" s="684" t="str">
        <f>IF(AN18=0,"-",AN18)</f>
        <v>-</v>
      </c>
      <c r="AU116" s="666"/>
      <c r="AV116" s="667"/>
      <c r="AW116" s="666"/>
      <c r="AX116" s="237"/>
      <c r="AY116" s="666"/>
      <c r="AZ116" s="667"/>
      <c r="BA116" s="666"/>
      <c r="BB116" s="237"/>
      <c r="BC116" s="666"/>
      <c r="BD116" s="667"/>
      <c r="BE116" s="666"/>
      <c r="BF116" s="237"/>
      <c r="BG116" s="666"/>
      <c r="BH116" s="667"/>
      <c r="BI116" s="666"/>
    </row>
    <row r="117" spans="1:61" s="237" customFormat="1" ht="12.75" customHeight="1">
      <c r="A117" s="21" t="s">
        <v>95</v>
      </c>
      <c r="B117" s="294"/>
      <c r="C117" s="51"/>
      <c r="D117" s="23" t="s">
        <v>31</v>
      </c>
      <c r="E117" s="60"/>
      <c r="F117" s="61"/>
      <c r="G117" s="61"/>
      <c r="H117" s="61"/>
      <c r="I117" s="61"/>
      <c r="J117" s="61"/>
      <c r="K117" s="57"/>
      <c r="L117" s="61"/>
      <c r="M117" s="684">
        <f>IF(OR(M18=0,F75=0),"-",VLOOKUP(20,F74:M107,8))</f>
        <v>0.6138888888888889</v>
      </c>
      <c r="N117" s="60"/>
      <c r="O117" s="61"/>
      <c r="P117" s="61"/>
      <c r="Q117" s="61"/>
      <c r="R117" s="61"/>
      <c r="S117" s="61"/>
      <c r="T117" s="57"/>
      <c r="U117" s="61"/>
      <c r="V117" s="684">
        <f>IF(OR(V18=0,O75=0),"-",VLOOKUP(20,O74:V107,8))</f>
        <v>0.938888888888889</v>
      </c>
      <c r="W117" s="60"/>
      <c r="X117" s="61"/>
      <c r="Y117" s="61"/>
      <c r="Z117" s="61"/>
      <c r="AA117" s="61"/>
      <c r="AB117" s="61"/>
      <c r="AC117" s="57"/>
      <c r="AD117" s="61"/>
      <c r="AE117" s="684">
        <f>IF(OR(AE18=0,X75=0),"-",VLOOKUP(20,X74:AE107,8))</f>
        <v>1.650277777777778</v>
      </c>
      <c r="AF117" s="62"/>
      <c r="AG117" s="63"/>
      <c r="AH117" s="63"/>
      <c r="AI117" s="63"/>
      <c r="AJ117" s="63"/>
      <c r="AK117" s="63"/>
      <c r="AL117" s="63"/>
      <c r="AM117" s="63"/>
      <c r="AN117" s="684" t="str">
        <f>IF(OR(AN18=0,AG75=0),"-",VLOOKUP(20,AG74:AN107,8))</f>
        <v>-</v>
      </c>
      <c r="AU117" s="666"/>
      <c r="AV117" s="667"/>
      <c r="AW117" s="666"/>
      <c r="AY117" s="666"/>
      <c r="AZ117" s="667"/>
      <c r="BA117" s="666"/>
      <c r="BC117" s="666"/>
      <c r="BD117" s="667"/>
      <c r="BE117" s="666"/>
      <c r="BG117" s="666"/>
      <c r="BH117" s="667"/>
      <c r="BI117" s="666"/>
    </row>
    <row r="118" spans="1:61" s="237" customFormat="1" ht="12.75" customHeight="1">
      <c r="A118" s="21" t="s">
        <v>96</v>
      </c>
      <c r="B118" s="50"/>
      <c r="C118" s="52"/>
      <c r="D118" s="23" t="s">
        <v>31</v>
      </c>
      <c r="E118" s="64"/>
      <c r="F118" s="61"/>
      <c r="G118" s="61"/>
      <c r="H118" s="61"/>
      <c r="I118" s="61"/>
      <c r="J118" s="61"/>
      <c r="K118" s="61"/>
      <c r="L118" s="61"/>
      <c r="M118" s="62"/>
      <c r="N118" s="526"/>
      <c r="O118" s="61"/>
      <c r="P118" s="61"/>
      <c r="Q118" s="61"/>
      <c r="R118" s="61"/>
      <c r="S118" s="61"/>
      <c r="T118" s="61"/>
      <c r="U118" s="61"/>
      <c r="V118" s="62"/>
      <c r="W118" s="526"/>
      <c r="X118" s="61"/>
      <c r="Y118" s="61"/>
      <c r="Z118" s="61"/>
      <c r="AA118" s="61"/>
      <c r="AB118" s="61"/>
      <c r="AC118" s="61"/>
      <c r="AD118" s="61"/>
      <c r="AE118" s="62"/>
      <c r="AF118" s="62"/>
      <c r="AG118" s="63"/>
      <c r="AH118" s="63"/>
      <c r="AI118" s="63"/>
      <c r="AJ118" s="63"/>
      <c r="AK118" s="63"/>
      <c r="AL118" s="63"/>
      <c r="AM118" s="63"/>
      <c r="AN118" s="311">
        <f>AD123</f>
        <v>0.27</v>
      </c>
      <c r="AU118" s="666"/>
      <c r="AV118" s="667"/>
      <c r="AW118" s="666"/>
      <c r="AY118" s="666"/>
      <c r="AZ118" s="667"/>
      <c r="BA118" s="666"/>
      <c r="BC118" s="666"/>
      <c r="BD118" s="667"/>
      <c r="BE118" s="666"/>
      <c r="BG118" s="666"/>
      <c r="BH118" s="667"/>
      <c r="BI118" s="666"/>
    </row>
    <row r="119" spans="1:61" s="237" customFormat="1" ht="12.75" customHeight="1" thickBot="1">
      <c r="A119" s="24" t="s">
        <v>97</v>
      </c>
      <c r="B119" s="53"/>
      <c r="C119" s="54"/>
      <c r="D119" s="55" t="s">
        <v>98</v>
      </c>
      <c r="E119" s="65"/>
      <c r="F119" s="66"/>
      <c r="G119" s="66"/>
      <c r="H119" s="66"/>
      <c r="I119" s="66"/>
      <c r="J119" s="66"/>
      <c r="K119" s="66"/>
      <c r="L119" s="66"/>
      <c r="M119" s="67"/>
      <c r="N119" s="527"/>
      <c r="O119" s="66"/>
      <c r="P119" s="66"/>
      <c r="Q119" s="66"/>
      <c r="R119" s="66"/>
      <c r="S119" s="66"/>
      <c r="T119" s="66"/>
      <c r="U119" s="66"/>
      <c r="V119" s="67"/>
      <c r="W119" s="527"/>
      <c r="X119" s="66"/>
      <c r="Y119" s="66"/>
      <c r="Z119" s="66"/>
      <c r="AA119" s="66"/>
      <c r="AB119" s="66"/>
      <c r="AC119" s="66"/>
      <c r="AD119" s="66"/>
      <c r="AE119" s="67"/>
      <c r="AF119" s="67"/>
      <c r="AG119" s="68"/>
      <c r="AH119" s="68"/>
      <c r="AI119" s="68"/>
      <c r="AJ119" s="68"/>
      <c r="AK119" s="68"/>
      <c r="AL119" s="68"/>
      <c r="AM119" s="68"/>
      <c r="AN119" s="685">
        <f>AD124</f>
        <v>34.31353650821085</v>
      </c>
      <c r="AU119" s="666"/>
      <c r="AV119" s="667"/>
      <c r="AW119" s="666"/>
      <c r="AY119" s="666"/>
      <c r="AZ119" s="667"/>
      <c r="BA119" s="666"/>
      <c r="BC119" s="666"/>
      <c r="BD119" s="667"/>
      <c r="BE119" s="666"/>
      <c r="BG119" s="666"/>
      <c r="BH119" s="667"/>
      <c r="BI119" s="666"/>
    </row>
    <row r="120" spans="11:68" s="103" customFormat="1" ht="12.75" customHeight="1" thickBot="1">
      <c r="K120" s="104"/>
      <c r="AU120" s="666"/>
      <c r="AV120" s="667"/>
      <c r="AW120" s="666"/>
      <c r="AX120" s="237"/>
      <c r="AY120" s="666"/>
      <c r="AZ120" s="667"/>
      <c r="BA120" s="666"/>
      <c r="BB120" s="237"/>
      <c r="BC120" s="666"/>
      <c r="BD120" s="667"/>
      <c r="BE120" s="666"/>
      <c r="BF120" s="237"/>
      <c r="BG120" s="666"/>
      <c r="BH120" s="667"/>
      <c r="BI120" s="666"/>
      <c r="BJ120" s="105"/>
      <c r="BK120" s="105"/>
      <c r="BL120" s="105"/>
      <c r="BM120" s="105"/>
      <c r="BN120" s="105"/>
      <c r="BO120" s="105"/>
      <c r="BP120" s="105"/>
    </row>
    <row r="121" spans="11:68" s="103" customFormat="1" ht="12.75" customHeight="1" thickBot="1">
      <c r="K121" s="104"/>
      <c r="O121" s="105"/>
      <c r="P121" s="295" t="str">
        <f>A109</f>
        <v>PARAMETROS DE RESISTENCIA</v>
      </c>
      <c r="Q121" s="105"/>
      <c r="R121" s="105"/>
      <c r="S121" s="105"/>
      <c r="T121" s="105"/>
      <c r="U121" s="105"/>
      <c r="V121" s="105"/>
      <c r="X121" s="105"/>
      <c r="Y121" s="105"/>
      <c r="Z121" s="105"/>
      <c r="AA121" s="296"/>
      <c r="AB121" s="295" t="str">
        <f>A115</f>
        <v>PARAMETROS DE RESISTENCIA RESIDUAL</v>
      </c>
      <c r="AC121" s="105"/>
      <c r="AD121" s="105"/>
      <c r="AE121" s="105"/>
      <c r="AF121" s="105"/>
      <c r="AG121" s="105"/>
      <c r="AH121" s="105"/>
      <c r="AI121" s="109"/>
      <c r="AJ121" s="110"/>
      <c r="AK121" s="110"/>
      <c r="AL121" s="110"/>
      <c r="AM121" s="110"/>
      <c r="AN121" s="111"/>
      <c r="AO121" s="105"/>
      <c r="AP121" s="105"/>
      <c r="AQ121" s="105"/>
      <c r="AR121" s="105"/>
      <c r="AU121" s="666"/>
      <c r="AV121" s="667"/>
      <c r="AW121" s="666"/>
      <c r="AX121" s="237"/>
      <c r="AY121" s="666"/>
      <c r="AZ121" s="667"/>
      <c r="BA121" s="666"/>
      <c r="BB121" s="237"/>
      <c r="BC121" s="666"/>
      <c r="BD121" s="667"/>
      <c r="BE121" s="666"/>
      <c r="BF121" s="237"/>
      <c r="BG121" s="666"/>
      <c r="BH121" s="667"/>
      <c r="BI121" s="666"/>
      <c r="BJ121" s="105"/>
      <c r="BK121" s="105"/>
      <c r="BL121" s="105"/>
      <c r="BM121" s="105"/>
      <c r="BN121" s="105"/>
      <c r="BO121" s="105"/>
      <c r="BP121" s="105"/>
    </row>
    <row r="122" spans="15:68" s="103" customFormat="1" ht="12.75" customHeight="1" thickBot="1">
      <c r="O122" s="105"/>
      <c r="P122" s="105"/>
      <c r="Q122" s="105"/>
      <c r="R122" s="105"/>
      <c r="S122" s="105"/>
      <c r="T122" s="105"/>
      <c r="U122" s="105"/>
      <c r="V122" s="105"/>
      <c r="X122" s="105"/>
      <c r="Y122" s="105"/>
      <c r="Z122" s="105"/>
      <c r="AA122" s="286"/>
      <c r="AB122" s="105"/>
      <c r="AC122" s="105"/>
      <c r="AD122" s="105"/>
      <c r="AE122" s="105"/>
      <c r="AF122" s="105"/>
      <c r="AG122" s="105"/>
      <c r="AH122" s="105"/>
      <c r="AI122" s="112"/>
      <c r="AJ122" s="113" t="s">
        <v>100</v>
      </c>
      <c r="AK122" s="113"/>
      <c r="AL122" s="113"/>
      <c r="AM122" s="299">
        <v>10</v>
      </c>
      <c r="AN122" s="114"/>
      <c r="AO122" s="105"/>
      <c r="AP122" s="105"/>
      <c r="AQ122" s="105"/>
      <c r="AR122" s="105"/>
      <c r="AU122" s="666"/>
      <c r="AV122" s="667"/>
      <c r="AW122" s="666"/>
      <c r="AX122" s="237"/>
      <c r="AY122" s="666"/>
      <c r="AZ122" s="667"/>
      <c r="BA122" s="666"/>
      <c r="BB122" s="237"/>
      <c r="BC122" s="666"/>
      <c r="BD122" s="667"/>
      <c r="BE122" s="666"/>
      <c r="BF122" s="237"/>
      <c r="BG122" s="666"/>
      <c r="BH122" s="667"/>
      <c r="BI122" s="666"/>
      <c r="BJ122" s="105"/>
      <c r="BK122" s="105"/>
      <c r="BL122" s="105"/>
      <c r="BM122" s="105"/>
      <c r="BN122" s="105"/>
      <c r="BO122" s="105"/>
      <c r="BP122" s="105"/>
    </row>
    <row r="123" spans="15:68" s="103" customFormat="1" ht="12.75" customHeight="1" thickBot="1">
      <c r="O123" s="105"/>
      <c r="P123" s="18" t="s">
        <v>96</v>
      </c>
      <c r="Q123" s="223"/>
      <c r="R123" s="297">
        <f>S130</f>
        <v>0.36</v>
      </c>
      <c r="S123" s="105"/>
      <c r="T123" s="105"/>
      <c r="U123" s="105"/>
      <c r="V123" s="105"/>
      <c r="X123" s="105"/>
      <c r="Y123" s="105"/>
      <c r="Z123" s="105"/>
      <c r="AA123" s="286"/>
      <c r="AB123" s="18" t="s">
        <v>96</v>
      </c>
      <c r="AC123" s="223"/>
      <c r="AD123" s="297">
        <f>AE130</f>
        <v>0.27</v>
      </c>
      <c r="AE123" s="105"/>
      <c r="AF123" s="105"/>
      <c r="AG123" s="105"/>
      <c r="AH123" s="105"/>
      <c r="AI123" s="112"/>
      <c r="AJ123" s="113" t="s">
        <v>101</v>
      </c>
      <c r="AK123" s="113"/>
      <c r="AL123" s="113"/>
      <c r="AM123" s="300">
        <f>PI()*25/4</f>
        <v>19.634954084936208</v>
      </c>
      <c r="AN123" s="114"/>
      <c r="AO123" s="105"/>
      <c r="AP123" s="105"/>
      <c r="AQ123" s="105"/>
      <c r="AR123" s="105"/>
      <c r="AU123" s="666"/>
      <c r="AV123" s="667"/>
      <c r="AW123" s="666"/>
      <c r="AX123" s="237"/>
      <c r="AY123" s="666"/>
      <c r="AZ123" s="667"/>
      <c r="BA123" s="666"/>
      <c r="BB123" s="237"/>
      <c r="BC123" s="666"/>
      <c r="BD123" s="667"/>
      <c r="BE123" s="666"/>
      <c r="BF123" s="237"/>
      <c r="BG123" s="666"/>
      <c r="BH123" s="667"/>
      <c r="BI123" s="666"/>
      <c r="BJ123" s="105"/>
      <c r="BK123" s="105"/>
      <c r="BL123" s="105"/>
      <c r="BM123" s="105"/>
      <c r="BN123" s="105"/>
      <c r="BO123" s="105"/>
      <c r="BP123" s="105"/>
    </row>
    <row r="124" spans="15:68" s="103" customFormat="1" ht="12.75" customHeight="1" thickBot="1">
      <c r="O124" s="105"/>
      <c r="P124" s="4" t="s">
        <v>97</v>
      </c>
      <c r="Q124" s="224"/>
      <c r="R124" s="220">
        <f>ATAN((S131-S130)/R131)*180/PI()</f>
        <v>36.222776383275836</v>
      </c>
      <c r="S124" s="105"/>
      <c r="T124" s="105"/>
      <c r="U124" s="105"/>
      <c r="V124" s="105"/>
      <c r="X124" s="105"/>
      <c r="Y124" s="105"/>
      <c r="Z124" s="105"/>
      <c r="AA124" s="94"/>
      <c r="AB124" s="4" t="s">
        <v>97</v>
      </c>
      <c r="AC124" s="224"/>
      <c r="AD124" s="220">
        <f>ATAN((AE131-AE130)/AD131)*180/PI()</f>
        <v>34.31353650821085</v>
      </c>
      <c r="AE124" s="105"/>
      <c r="AF124" s="105"/>
      <c r="AG124" s="105"/>
      <c r="AH124" s="105"/>
      <c r="AI124" s="112"/>
      <c r="AJ124" s="115"/>
      <c r="AK124" s="116"/>
      <c r="AL124" s="116"/>
      <c r="AM124" s="116"/>
      <c r="AN124" s="114"/>
      <c r="AO124" s="105"/>
      <c r="AP124" s="105"/>
      <c r="AQ124" s="105"/>
      <c r="AR124" s="105"/>
      <c r="AU124" s="666"/>
      <c r="AV124" s="667"/>
      <c r="AW124" s="666"/>
      <c r="AX124" s="237"/>
      <c r="AY124" s="666"/>
      <c r="AZ124" s="667"/>
      <c r="BA124" s="666"/>
      <c r="BB124" s="237"/>
      <c r="BC124" s="666"/>
      <c r="BD124" s="667"/>
      <c r="BE124" s="666"/>
      <c r="BF124" s="237"/>
      <c r="BG124" s="666"/>
      <c r="BH124" s="667"/>
      <c r="BI124" s="666"/>
      <c r="BJ124" s="105"/>
      <c r="BK124" s="105"/>
      <c r="BL124" s="105"/>
      <c r="BM124" s="105"/>
      <c r="BN124" s="105"/>
      <c r="BO124" s="105"/>
      <c r="BP124" s="105"/>
    </row>
    <row r="125" spans="15:68" s="103" customFormat="1" ht="12.75" customHeight="1" thickBot="1">
      <c r="O125" s="105"/>
      <c r="P125" s="105"/>
      <c r="Q125" s="105"/>
      <c r="R125" s="105"/>
      <c r="S125" s="105"/>
      <c r="T125" s="105"/>
      <c r="U125" s="105"/>
      <c r="V125" s="105"/>
      <c r="X125" s="105"/>
      <c r="Y125" s="105"/>
      <c r="Z125" s="105"/>
      <c r="AA125" s="94"/>
      <c r="AB125" s="105"/>
      <c r="AC125" s="105"/>
      <c r="AD125" s="105"/>
      <c r="AE125" s="105"/>
      <c r="AF125" s="105"/>
      <c r="AG125" s="105"/>
      <c r="AH125" s="105"/>
      <c r="AI125" s="112"/>
      <c r="AJ125" s="117" t="s">
        <v>102</v>
      </c>
      <c r="AK125" s="117" t="s">
        <v>103</v>
      </c>
      <c r="AL125" s="118" t="s">
        <v>103</v>
      </c>
      <c r="AM125" s="119"/>
      <c r="AN125" s="120"/>
      <c r="AO125" s="105"/>
      <c r="AP125" s="105"/>
      <c r="AQ125" s="105"/>
      <c r="AR125" s="105"/>
      <c r="AU125" s="666"/>
      <c r="AV125" s="667"/>
      <c r="AW125" s="666"/>
      <c r="AX125" s="237"/>
      <c r="AY125" s="666"/>
      <c r="AZ125" s="667"/>
      <c r="BA125" s="666"/>
      <c r="BB125" s="237"/>
      <c r="BC125" s="666"/>
      <c r="BD125" s="667"/>
      <c r="BE125" s="666"/>
      <c r="BF125" s="237"/>
      <c r="BG125" s="666"/>
      <c r="BH125" s="667"/>
      <c r="BI125" s="666"/>
      <c r="BJ125" s="105"/>
      <c r="BK125" s="105"/>
      <c r="BL125" s="105"/>
      <c r="BM125" s="105"/>
      <c r="BN125" s="105"/>
      <c r="BO125" s="105"/>
      <c r="BP125" s="105"/>
    </row>
    <row r="126" spans="15:68" s="103" customFormat="1" ht="12.75" customHeight="1" thickBot="1">
      <c r="O126" s="105"/>
      <c r="P126" s="225" t="s">
        <v>104</v>
      </c>
      <c r="Q126" s="226"/>
      <c r="R126" s="221"/>
      <c r="S126" s="615">
        <v>0</v>
      </c>
      <c r="T126" s="105"/>
      <c r="U126" s="105"/>
      <c r="V126" s="105"/>
      <c r="X126" s="105"/>
      <c r="Y126" s="105"/>
      <c r="Z126" s="105"/>
      <c r="AA126" s="105"/>
      <c r="AB126" s="225" t="s">
        <v>104</v>
      </c>
      <c r="AC126" s="226"/>
      <c r="AD126" s="221"/>
      <c r="AE126" s="615">
        <v>0</v>
      </c>
      <c r="AF126" s="105"/>
      <c r="AG126" s="105"/>
      <c r="AH126" s="105"/>
      <c r="AI126" s="112"/>
      <c r="AJ126" s="121" t="s">
        <v>105</v>
      </c>
      <c r="AK126" s="122" t="s">
        <v>106</v>
      </c>
      <c r="AL126" s="123" t="s">
        <v>106</v>
      </c>
      <c r="AM126" s="124"/>
      <c r="AN126" s="114"/>
      <c r="AO126" s="105"/>
      <c r="AP126" s="105"/>
      <c r="AQ126" s="105"/>
      <c r="AR126" s="105"/>
      <c r="AU126" s="666"/>
      <c r="AV126" s="667"/>
      <c r="AW126" s="666"/>
      <c r="AX126" s="237"/>
      <c r="AY126" s="666"/>
      <c r="AZ126" s="667"/>
      <c r="BA126" s="666"/>
      <c r="BB126" s="237"/>
      <c r="BC126" s="666"/>
      <c r="BD126" s="667"/>
      <c r="BE126" s="666"/>
      <c r="BF126" s="237"/>
      <c r="BG126" s="666"/>
      <c r="BH126" s="667"/>
      <c r="BI126" s="666"/>
      <c r="BJ126" s="105"/>
      <c r="BK126" s="105"/>
      <c r="BL126" s="105"/>
      <c r="BM126" s="105"/>
      <c r="BN126" s="105"/>
      <c r="BO126" s="105"/>
      <c r="BP126" s="105"/>
    </row>
    <row r="127" spans="15:68" s="103" customFormat="1" ht="12.75" customHeight="1" thickBot="1">
      <c r="O127" s="105"/>
      <c r="P127" s="238" t="s">
        <v>107</v>
      </c>
      <c r="Q127" s="239"/>
      <c r="R127" s="240"/>
      <c r="S127" s="282">
        <v>4</v>
      </c>
      <c r="T127" s="105"/>
      <c r="U127" s="105"/>
      <c r="V127" s="105"/>
      <c r="X127" s="105"/>
      <c r="Y127" s="105"/>
      <c r="Z127" s="105"/>
      <c r="AA127" s="105"/>
      <c r="AB127" s="227" t="s">
        <v>107</v>
      </c>
      <c r="AC127" s="228"/>
      <c r="AD127" s="240"/>
      <c r="AE127" s="282">
        <v>4</v>
      </c>
      <c r="AF127" s="105"/>
      <c r="AG127" s="105"/>
      <c r="AH127" s="105"/>
      <c r="AI127" s="112"/>
      <c r="AJ127" s="125" t="s">
        <v>13</v>
      </c>
      <c r="AK127" s="126" t="s">
        <v>108</v>
      </c>
      <c r="AL127" s="127" t="s">
        <v>109</v>
      </c>
      <c r="AM127" s="119"/>
      <c r="AN127" s="120"/>
      <c r="AO127" s="105"/>
      <c r="AP127" s="105"/>
      <c r="AQ127" s="105"/>
      <c r="AR127" s="105"/>
      <c r="AU127" s="666"/>
      <c r="AV127" s="667"/>
      <c r="AW127" s="666"/>
      <c r="AX127" s="237"/>
      <c r="AY127" s="666"/>
      <c r="AZ127" s="667"/>
      <c r="BA127" s="666"/>
      <c r="BB127" s="237"/>
      <c r="BC127" s="666"/>
      <c r="BD127" s="667"/>
      <c r="BE127" s="666"/>
      <c r="BF127" s="237"/>
      <c r="BG127" s="666"/>
      <c r="BH127" s="667"/>
      <c r="BI127" s="666"/>
      <c r="BJ127" s="105"/>
      <c r="BK127" s="105"/>
      <c r="BL127" s="105"/>
      <c r="BM127" s="105"/>
      <c r="BN127" s="105"/>
      <c r="BO127" s="105"/>
      <c r="BP127" s="105"/>
    </row>
    <row r="128" spans="15:68" s="103" customFormat="1" ht="12.75" customHeight="1" thickBot="1">
      <c r="O128" s="105"/>
      <c r="P128" s="225" t="s">
        <v>110</v>
      </c>
      <c r="Q128" s="229"/>
      <c r="R128" s="221"/>
      <c r="S128" s="615">
        <v>0</v>
      </c>
      <c r="T128" s="105"/>
      <c r="U128" s="105"/>
      <c r="V128" s="105"/>
      <c r="X128" s="105"/>
      <c r="Y128" s="105"/>
      <c r="Z128" s="105"/>
      <c r="AA128" s="94"/>
      <c r="AB128" s="225" t="s">
        <v>110</v>
      </c>
      <c r="AC128" s="229"/>
      <c r="AD128" s="221"/>
      <c r="AE128" s="615">
        <v>0</v>
      </c>
      <c r="AF128" s="105"/>
      <c r="AG128" s="105"/>
      <c r="AH128" s="105"/>
      <c r="AI128" s="112"/>
      <c r="AJ128" s="125" t="s">
        <v>111</v>
      </c>
      <c r="AK128" s="125" t="s">
        <v>91</v>
      </c>
      <c r="AL128" s="128" t="s">
        <v>112</v>
      </c>
      <c r="AM128" s="119"/>
      <c r="AN128" s="120"/>
      <c r="AO128" s="105"/>
      <c r="AP128" s="105"/>
      <c r="AQ128" s="105"/>
      <c r="AR128" s="105"/>
      <c r="AU128" s="666"/>
      <c r="AV128" s="667"/>
      <c r="AW128" s="666"/>
      <c r="AX128" s="237"/>
      <c r="AY128" s="666"/>
      <c r="AZ128" s="667"/>
      <c r="BA128" s="666"/>
      <c r="BB128" s="237"/>
      <c r="BC128" s="666"/>
      <c r="BD128" s="667"/>
      <c r="BE128" s="666"/>
      <c r="BF128" s="237"/>
      <c r="BG128" s="666"/>
      <c r="BH128" s="667"/>
      <c r="BI128" s="666"/>
      <c r="BJ128" s="105"/>
      <c r="BK128" s="105"/>
      <c r="BL128" s="105"/>
      <c r="BM128" s="105"/>
      <c r="BN128" s="105"/>
      <c r="BO128" s="105"/>
      <c r="BP128" s="105"/>
    </row>
    <row r="129" spans="15:68" s="103" customFormat="1" ht="12.75" customHeight="1" thickBot="1">
      <c r="O129" s="105"/>
      <c r="P129" s="24" t="s">
        <v>113</v>
      </c>
      <c r="Q129" s="241"/>
      <c r="R129" s="242"/>
      <c r="S129" s="243">
        <v>4</v>
      </c>
      <c r="T129" s="105"/>
      <c r="U129" s="105"/>
      <c r="V129" s="105"/>
      <c r="X129" s="105"/>
      <c r="Y129" s="105"/>
      <c r="Z129" s="105"/>
      <c r="AA129" s="94"/>
      <c r="AB129" s="230" t="s">
        <v>113</v>
      </c>
      <c r="AC129" s="231"/>
      <c r="AD129" s="242"/>
      <c r="AE129" s="243">
        <v>4</v>
      </c>
      <c r="AF129" s="105"/>
      <c r="AG129" s="105"/>
      <c r="AH129" s="105"/>
      <c r="AI129" s="112"/>
      <c r="AJ129" s="129">
        <v>0.1</v>
      </c>
      <c r="AK129" s="130">
        <f aca="true" t="shared" si="59" ref="AK129:AK137">$AM$122*AJ129/$AM$123</f>
        <v>0.05092958178940651</v>
      </c>
      <c r="AL129" s="131">
        <f aca="true" t="shared" si="60" ref="AL129:AL137">AK129*98.0665</f>
        <v>4.994485832550834</v>
      </c>
      <c r="AM129" s="132"/>
      <c r="AN129" s="114"/>
      <c r="AO129" s="105"/>
      <c r="AP129" s="105"/>
      <c r="AQ129" s="105"/>
      <c r="AR129" s="105"/>
      <c r="AU129" s="666"/>
      <c r="AV129" s="667"/>
      <c r="AW129" s="666"/>
      <c r="AX129" s="237"/>
      <c r="AY129" s="666"/>
      <c r="AZ129" s="667"/>
      <c r="BA129" s="666"/>
      <c r="BB129" s="237"/>
      <c r="BC129" s="666"/>
      <c r="BD129" s="667"/>
      <c r="BE129" s="666"/>
      <c r="BF129" s="237"/>
      <c r="BG129" s="666"/>
      <c r="BH129" s="667"/>
      <c r="BI129" s="666"/>
      <c r="BJ129" s="105"/>
      <c r="BK129" s="105"/>
      <c r="BL129" s="105"/>
      <c r="BM129" s="105"/>
      <c r="BN129" s="105"/>
      <c r="BO129" s="105"/>
      <c r="BP129" s="105"/>
    </row>
    <row r="130" spans="15:68" s="103" customFormat="1" ht="12.75" customHeight="1">
      <c r="O130" s="105"/>
      <c r="P130" s="227" t="s">
        <v>114</v>
      </c>
      <c r="Q130" s="232"/>
      <c r="R130" s="222">
        <f>S126</f>
        <v>0</v>
      </c>
      <c r="S130" s="283">
        <v>0.36</v>
      </c>
      <c r="T130" s="105"/>
      <c r="U130" s="105"/>
      <c r="V130" s="105"/>
      <c r="X130" s="105"/>
      <c r="Y130" s="105"/>
      <c r="Z130" s="105"/>
      <c r="AA130" s="94"/>
      <c r="AB130" s="227" t="s">
        <v>114</v>
      </c>
      <c r="AC130" s="232"/>
      <c r="AD130" s="222">
        <f>AE126</f>
        <v>0</v>
      </c>
      <c r="AE130" s="283">
        <v>0.27</v>
      </c>
      <c r="AF130" s="105"/>
      <c r="AG130" s="105"/>
      <c r="AH130" s="105"/>
      <c r="AI130" s="112"/>
      <c r="AJ130" s="133">
        <v>0.25</v>
      </c>
      <c r="AK130" s="134">
        <f t="shared" si="59"/>
        <v>0.12732395447351627</v>
      </c>
      <c r="AL130" s="135">
        <f t="shared" si="60"/>
        <v>12.486214581377084</v>
      </c>
      <c r="AM130" s="132"/>
      <c r="AN130" s="114"/>
      <c r="AO130" s="105"/>
      <c r="AP130" s="105"/>
      <c r="AQ130" s="105"/>
      <c r="AR130" s="105"/>
      <c r="AU130" s="666"/>
      <c r="AV130" s="667"/>
      <c r="AW130" s="666"/>
      <c r="AX130" s="237"/>
      <c r="AY130" s="666"/>
      <c r="AZ130" s="667"/>
      <c r="BA130" s="666"/>
      <c r="BB130" s="237"/>
      <c r="BC130" s="666"/>
      <c r="BD130" s="667"/>
      <c r="BE130" s="666"/>
      <c r="BF130" s="237"/>
      <c r="BG130" s="666"/>
      <c r="BH130" s="667"/>
      <c r="BI130" s="666"/>
      <c r="BJ130" s="105"/>
      <c r="BK130" s="105"/>
      <c r="BL130" s="105"/>
      <c r="BM130" s="105"/>
      <c r="BN130" s="105"/>
      <c r="BO130" s="105"/>
      <c r="BP130" s="105"/>
    </row>
    <row r="131" spans="15:68" s="103" customFormat="1" ht="12.75" customHeight="1" thickBot="1">
      <c r="O131" s="105"/>
      <c r="P131" s="233"/>
      <c r="Q131" s="234"/>
      <c r="R131" s="244">
        <f>S127</f>
        <v>4</v>
      </c>
      <c r="S131" s="284">
        <v>3.29</v>
      </c>
      <c r="T131" s="105"/>
      <c r="U131" s="105"/>
      <c r="V131" s="105"/>
      <c r="X131" s="105"/>
      <c r="Y131" s="105"/>
      <c r="Z131" s="105"/>
      <c r="AA131" s="94"/>
      <c r="AB131" s="233"/>
      <c r="AC131" s="234"/>
      <c r="AD131" s="244">
        <f>AE127</f>
        <v>4</v>
      </c>
      <c r="AE131" s="284">
        <v>3</v>
      </c>
      <c r="AF131" s="105"/>
      <c r="AG131" s="105"/>
      <c r="AH131" s="105"/>
      <c r="AI131" s="112"/>
      <c r="AJ131" s="133">
        <v>0.5</v>
      </c>
      <c r="AK131" s="134">
        <f t="shared" si="59"/>
        <v>0.25464790894703254</v>
      </c>
      <c r="AL131" s="135">
        <f t="shared" si="60"/>
        <v>24.972429162754167</v>
      </c>
      <c r="AM131" s="132"/>
      <c r="AN131" s="114"/>
      <c r="AO131" s="105"/>
      <c r="AP131" s="105"/>
      <c r="AQ131" s="105"/>
      <c r="AR131" s="105"/>
      <c r="AU131" s="666"/>
      <c r="AV131" s="667"/>
      <c r="AW131" s="666"/>
      <c r="AX131" s="237"/>
      <c r="AY131" s="666"/>
      <c r="AZ131" s="667"/>
      <c r="BA131" s="666"/>
      <c r="BB131" s="237"/>
      <c r="BC131" s="666"/>
      <c r="BD131" s="667"/>
      <c r="BE131" s="666"/>
      <c r="BF131" s="237"/>
      <c r="BG131" s="666"/>
      <c r="BH131" s="667"/>
      <c r="BI131" s="666"/>
      <c r="BJ131" s="105"/>
      <c r="BK131" s="105"/>
      <c r="BL131" s="105"/>
      <c r="BM131" s="105"/>
      <c r="BN131" s="105"/>
      <c r="BO131" s="105"/>
      <c r="BP131" s="105"/>
    </row>
    <row r="132" spans="15:68" s="103" customFormat="1" ht="12.75" customHeight="1">
      <c r="O132" s="105"/>
      <c r="P132" s="105"/>
      <c r="Q132" s="105"/>
      <c r="R132" s="105"/>
      <c r="S132" s="105"/>
      <c r="T132" s="105"/>
      <c r="U132" s="105"/>
      <c r="V132" s="105"/>
      <c r="X132" s="105"/>
      <c r="Y132" s="105"/>
      <c r="Z132" s="105"/>
      <c r="AA132" s="94"/>
      <c r="AB132" s="105"/>
      <c r="AC132" s="105"/>
      <c r="AD132" s="105"/>
      <c r="AE132" s="105"/>
      <c r="AF132" s="105"/>
      <c r="AG132" s="105"/>
      <c r="AH132" s="105"/>
      <c r="AI132" s="112"/>
      <c r="AJ132" s="133">
        <v>1</v>
      </c>
      <c r="AK132" s="134">
        <f t="shared" si="59"/>
        <v>0.5092958178940651</v>
      </c>
      <c r="AL132" s="135">
        <f t="shared" si="60"/>
        <v>49.944858325508335</v>
      </c>
      <c r="AM132" s="132"/>
      <c r="AN132" s="114"/>
      <c r="AO132" s="105"/>
      <c r="AP132" s="105"/>
      <c r="AQ132" s="105"/>
      <c r="AR132" s="105"/>
      <c r="AU132" s="666"/>
      <c r="AV132" s="667"/>
      <c r="AW132" s="666"/>
      <c r="AX132" s="237"/>
      <c r="AY132" s="666"/>
      <c r="AZ132" s="667"/>
      <c r="BA132" s="666"/>
      <c r="BB132" s="237"/>
      <c r="BC132" s="666"/>
      <c r="BD132" s="667"/>
      <c r="BE132" s="666"/>
      <c r="BF132" s="237"/>
      <c r="BG132" s="666"/>
      <c r="BH132" s="667"/>
      <c r="BI132" s="666"/>
      <c r="BJ132" s="105"/>
      <c r="BK132" s="105"/>
      <c r="BL132" s="105"/>
      <c r="BM132" s="105"/>
      <c r="BN132" s="105"/>
      <c r="BO132" s="105"/>
      <c r="BP132" s="105"/>
    </row>
    <row r="133" spans="15:68" s="103" customFormat="1" ht="12.75" customHeight="1">
      <c r="O133" s="105"/>
      <c r="P133" s="105"/>
      <c r="Q133" s="105"/>
      <c r="R133" s="105"/>
      <c r="S133" s="105"/>
      <c r="T133" s="105"/>
      <c r="U133" s="105"/>
      <c r="V133" s="105"/>
      <c r="X133" s="105"/>
      <c r="Y133" s="105"/>
      <c r="Z133" s="105"/>
      <c r="AA133" s="94"/>
      <c r="AB133" s="105"/>
      <c r="AC133" s="105"/>
      <c r="AD133" s="105"/>
      <c r="AE133" s="105"/>
      <c r="AF133" s="105"/>
      <c r="AG133" s="105"/>
      <c r="AH133" s="105"/>
      <c r="AI133" s="112"/>
      <c r="AJ133" s="133">
        <v>2</v>
      </c>
      <c r="AK133" s="134">
        <f t="shared" si="59"/>
        <v>1.0185916357881302</v>
      </c>
      <c r="AL133" s="135">
        <f t="shared" si="60"/>
        <v>99.88971665101667</v>
      </c>
      <c r="AM133" s="132"/>
      <c r="AN133" s="114"/>
      <c r="AO133" s="105"/>
      <c r="AP133" s="105"/>
      <c r="AQ133" s="105"/>
      <c r="AR133" s="105"/>
      <c r="AU133" s="666"/>
      <c r="AV133" s="667"/>
      <c r="AW133" s="666"/>
      <c r="AX133" s="237"/>
      <c r="AY133" s="666"/>
      <c r="AZ133" s="667"/>
      <c r="BA133" s="666"/>
      <c r="BB133" s="237"/>
      <c r="BC133" s="666"/>
      <c r="BD133" s="667"/>
      <c r="BE133" s="666"/>
      <c r="BF133" s="237"/>
      <c r="BG133" s="666"/>
      <c r="BH133" s="667"/>
      <c r="BI133" s="666"/>
      <c r="BJ133" s="105"/>
      <c r="BK133" s="105"/>
      <c r="BL133" s="105"/>
      <c r="BM133" s="105"/>
      <c r="BN133" s="105"/>
      <c r="BO133" s="105"/>
      <c r="BP133" s="105"/>
    </row>
    <row r="134" spans="15:68" s="103" customFormat="1" ht="12.75" customHeight="1">
      <c r="O134" s="105"/>
      <c r="P134" s="105"/>
      <c r="Q134" s="105"/>
      <c r="R134" s="105"/>
      <c r="S134" s="105"/>
      <c r="T134" s="105"/>
      <c r="U134" s="105"/>
      <c r="V134" s="105"/>
      <c r="X134" s="105"/>
      <c r="Y134" s="105"/>
      <c r="Z134" s="105"/>
      <c r="AA134" s="94"/>
      <c r="AB134" s="105"/>
      <c r="AC134" s="105"/>
      <c r="AD134" s="105"/>
      <c r="AE134" s="105"/>
      <c r="AF134" s="105"/>
      <c r="AG134" s="105"/>
      <c r="AH134" s="105"/>
      <c r="AI134" s="112"/>
      <c r="AJ134" s="136">
        <v>4</v>
      </c>
      <c r="AK134" s="134">
        <f t="shared" si="59"/>
        <v>2.0371832715762603</v>
      </c>
      <c r="AL134" s="135">
        <f t="shared" si="60"/>
        <v>199.77943330203334</v>
      </c>
      <c r="AM134" s="132"/>
      <c r="AN134" s="114"/>
      <c r="AO134" s="105"/>
      <c r="AP134" s="105"/>
      <c r="AQ134" s="105"/>
      <c r="AR134" s="105"/>
      <c r="AU134" s="666"/>
      <c r="AV134" s="667"/>
      <c r="AW134" s="666"/>
      <c r="AX134" s="237"/>
      <c r="AY134" s="666"/>
      <c r="AZ134" s="667"/>
      <c r="BA134" s="666"/>
      <c r="BB134" s="237"/>
      <c r="BC134" s="666"/>
      <c r="BD134" s="667"/>
      <c r="BE134" s="666"/>
      <c r="BF134" s="237"/>
      <c r="BG134" s="666"/>
      <c r="BH134" s="667"/>
      <c r="BI134" s="666"/>
      <c r="BJ134" s="105"/>
      <c r="BK134" s="105"/>
      <c r="BL134" s="105"/>
      <c r="BM134" s="105"/>
      <c r="BN134" s="105"/>
      <c r="BO134" s="105"/>
      <c r="BP134" s="105"/>
    </row>
    <row r="135" spans="15:68" s="103" customFormat="1" ht="12.75" customHeight="1">
      <c r="O135" s="105"/>
      <c r="P135" s="105"/>
      <c r="Q135" s="105"/>
      <c r="R135" s="105"/>
      <c r="S135" s="105"/>
      <c r="T135" s="105"/>
      <c r="U135" s="105"/>
      <c r="V135" s="105"/>
      <c r="X135" s="105"/>
      <c r="Y135" s="105"/>
      <c r="Z135" s="105"/>
      <c r="AA135" s="94"/>
      <c r="AB135" s="105"/>
      <c r="AC135" s="105"/>
      <c r="AD135" s="105"/>
      <c r="AE135" s="105"/>
      <c r="AF135" s="105"/>
      <c r="AG135" s="105"/>
      <c r="AH135" s="105"/>
      <c r="AI135" s="112"/>
      <c r="AJ135" s="133">
        <v>8</v>
      </c>
      <c r="AK135" s="134">
        <f t="shared" si="59"/>
        <v>4.074366543152521</v>
      </c>
      <c r="AL135" s="135">
        <f t="shared" si="60"/>
        <v>399.5588666040667</v>
      </c>
      <c r="AM135" s="132"/>
      <c r="AN135" s="114"/>
      <c r="AO135" s="105"/>
      <c r="AP135" s="105"/>
      <c r="AQ135" s="105"/>
      <c r="AR135" s="105"/>
      <c r="AU135" s="666"/>
      <c r="AV135" s="667"/>
      <c r="AW135" s="666"/>
      <c r="AX135" s="237"/>
      <c r="AY135" s="666"/>
      <c r="AZ135" s="667"/>
      <c r="BA135" s="666"/>
      <c r="BB135" s="237"/>
      <c r="BC135" s="666"/>
      <c r="BD135" s="667"/>
      <c r="BE135" s="666"/>
      <c r="BF135" s="237"/>
      <c r="BG135" s="666"/>
      <c r="BH135" s="667"/>
      <c r="BI135" s="666"/>
      <c r="BJ135" s="105"/>
      <c r="BK135" s="105"/>
      <c r="BL135" s="105"/>
      <c r="BM135" s="105"/>
      <c r="BN135" s="105"/>
      <c r="BO135" s="105"/>
      <c r="BP135" s="105"/>
    </row>
    <row r="136" spans="19:68" s="103" customFormat="1" ht="12.75" customHeight="1">
      <c r="S136" s="105"/>
      <c r="T136" s="105"/>
      <c r="U136" s="105"/>
      <c r="V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12"/>
      <c r="AJ136" s="133">
        <v>16</v>
      </c>
      <c r="AK136" s="134">
        <f t="shared" si="59"/>
        <v>8.148733086305041</v>
      </c>
      <c r="AL136" s="135">
        <f t="shared" si="60"/>
        <v>799.1177332081334</v>
      </c>
      <c r="AM136" s="132"/>
      <c r="AN136" s="114"/>
      <c r="AO136" s="105"/>
      <c r="AP136" s="105"/>
      <c r="AQ136" s="105"/>
      <c r="AR136" s="105"/>
      <c r="AU136" s="666"/>
      <c r="AV136" s="667"/>
      <c r="AW136" s="666"/>
      <c r="AX136" s="237"/>
      <c r="AY136" s="666"/>
      <c r="AZ136" s="667"/>
      <c r="BA136" s="666"/>
      <c r="BB136" s="237"/>
      <c r="BC136" s="666"/>
      <c r="BD136" s="667"/>
      <c r="BE136" s="666"/>
      <c r="BF136" s="237"/>
      <c r="BG136" s="666"/>
      <c r="BH136" s="667"/>
      <c r="BI136" s="666"/>
      <c r="BJ136" s="105"/>
      <c r="BK136" s="105"/>
      <c r="BL136" s="105"/>
      <c r="BM136" s="105"/>
      <c r="BN136" s="105"/>
      <c r="BO136" s="105"/>
      <c r="BP136" s="105"/>
    </row>
    <row r="137" spans="19:68" s="103" customFormat="1" ht="12.75" customHeight="1" thickBot="1">
      <c r="S137" s="105"/>
      <c r="T137" s="105"/>
      <c r="U137" s="105"/>
      <c r="V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12"/>
      <c r="AJ137" s="137">
        <v>32</v>
      </c>
      <c r="AK137" s="138">
        <f t="shared" si="59"/>
        <v>16.297466172610083</v>
      </c>
      <c r="AL137" s="139">
        <f t="shared" si="60"/>
        <v>1598.2354664162667</v>
      </c>
      <c r="AM137" s="132"/>
      <c r="AN137" s="114"/>
      <c r="AO137" s="105"/>
      <c r="AP137" s="105"/>
      <c r="AQ137" s="105"/>
      <c r="AR137" s="105"/>
      <c r="AU137" s="666"/>
      <c r="AV137" s="667"/>
      <c r="AW137" s="666"/>
      <c r="AX137" s="237"/>
      <c r="AY137" s="666"/>
      <c r="AZ137" s="667"/>
      <c r="BA137" s="666"/>
      <c r="BB137" s="237"/>
      <c r="BC137" s="666"/>
      <c r="BD137" s="667"/>
      <c r="BE137" s="666"/>
      <c r="BF137" s="237"/>
      <c r="BG137" s="666"/>
      <c r="BH137" s="667"/>
      <c r="BI137" s="666"/>
      <c r="BJ137" s="105"/>
      <c r="BK137" s="105"/>
      <c r="BL137" s="105"/>
      <c r="BM137" s="105"/>
      <c r="BN137" s="105"/>
      <c r="BO137" s="105"/>
      <c r="BP137" s="105"/>
    </row>
    <row r="138" spans="19:68" s="103" customFormat="1" ht="12.75" customHeight="1" thickBot="1">
      <c r="S138" s="105"/>
      <c r="T138" s="105"/>
      <c r="U138" s="107"/>
      <c r="V138" s="108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40"/>
      <c r="AJ138" s="141"/>
      <c r="AK138" s="141"/>
      <c r="AL138" s="141"/>
      <c r="AM138" s="141"/>
      <c r="AN138" s="142"/>
      <c r="AO138" s="105"/>
      <c r="AP138" s="105"/>
      <c r="AQ138" s="105"/>
      <c r="AR138" s="105"/>
      <c r="AU138" s="666"/>
      <c r="AV138" s="667"/>
      <c r="AW138" s="666"/>
      <c r="AX138" s="237"/>
      <c r="AY138" s="666"/>
      <c r="AZ138" s="667"/>
      <c r="BA138" s="666"/>
      <c r="BB138" s="237"/>
      <c r="BC138" s="666"/>
      <c r="BD138" s="667"/>
      <c r="BE138" s="666"/>
      <c r="BF138" s="237"/>
      <c r="BG138" s="666"/>
      <c r="BH138" s="667"/>
      <c r="BI138" s="666"/>
      <c r="BJ138" s="105"/>
      <c r="BK138" s="105"/>
      <c r="BL138" s="105"/>
      <c r="BM138" s="105"/>
      <c r="BN138" s="105"/>
      <c r="BO138" s="105"/>
      <c r="BP138" s="105"/>
    </row>
    <row r="139" spans="19:61" s="103" customFormat="1" ht="12.75" customHeight="1">
      <c r="S139" s="90"/>
      <c r="T139" s="298"/>
      <c r="U139" s="93"/>
      <c r="V139" s="93"/>
      <c r="X139" s="106"/>
      <c r="Y139" s="90"/>
      <c r="Z139" s="90"/>
      <c r="AA139" s="93"/>
      <c r="AB139" s="105"/>
      <c r="AC139" s="105"/>
      <c r="AD139" s="105"/>
      <c r="AE139" s="105"/>
      <c r="AH139" s="105"/>
      <c r="AO139" s="105"/>
      <c r="AP139" s="105"/>
      <c r="AQ139" s="105"/>
      <c r="AR139" s="105"/>
      <c r="AU139" s="666"/>
      <c r="AV139" s="667"/>
      <c r="AW139" s="666"/>
      <c r="AX139" s="237"/>
      <c r="AY139" s="666"/>
      <c r="AZ139" s="667"/>
      <c r="BA139" s="666"/>
      <c r="BB139" s="237"/>
      <c r="BC139" s="666"/>
      <c r="BD139" s="667"/>
      <c r="BE139" s="666"/>
      <c r="BF139" s="237"/>
      <c r="BG139" s="666"/>
      <c r="BH139" s="667"/>
      <c r="BI139" s="666"/>
    </row>
    <row r="140" spans="18:61" s="103" customFormat="1" ht="12.75" customHeight="1" thickBot="1">
      <c r="R140" s="105"/>
      <c r="S140" s="105"/>
      <c r="T140" s="105"/>
      <c r="U140" s="93"/>
      <c r="V140" s="93"/>
      <c r="X140" s="105"/>
      <c r="Y140" s="105"/>
      <c r="Z140" s="105"/>
      <c r="AA140" s="93"/>
      <c r="AB140" s="105"/>
      <c r="AC140" s="105"/>
      <c r="AH140" s="105"/>
      <c r="AP140" s="105"/>
      <c r="AQ140" s="105"/>
      <c r="AR140" s="105"/>
      <c r="AU140" s="666"/>
      <c r="AV140" s="667"/>
      <c r="AW140" s="666"/>
      <c r="AX140" s="237"/>
      <c r="AY140" s="666"/>
      <c r="AZ140" s="667"/>
      <c r="BA140" s="666"/>
      <c r="BB140" s="237"/>
      <c r="BC140" s="666"/>
      <c r="BD140" s="667"/>
      <c r="BE140" s="666"/>
      <c r="BF140" s="237"/>
      <c r="BG140" s="666"/>
      <c r="BH140" s="667"/>
      <c r="BI140" s="666"/>
    </row>
    <row r="141" spans="18:61" s="103" customFormat="1" ht="12.75" customHeight="1">
      <c r="R141" s="105"/>
      <c r="S141" s="105"/>
      <c r="T141" s="105"/>
      <c r="U141" s="93"/>
      <c r="V141" s="93"/>
      <c r="X141" s="105"/>
      <c r="Y141" s="105"/>
      <c r="Z141" s="105"/>
      <c r="AA141" s="93"/>
      <c r="AB141" s="105"/>
      <c r="AC141" s="105"/>
      <c r="AH141" s="105"/>
      <c r="AI141" s="274">
        <v>1</v>
      </c>
      <c r="AJ141" s="266" t="s">
        <v>115</v>
      </c>
      <c r="AP141" s="105"/>
      <c r="AQ141" s="105"/>
      <c r="AR141" s="105"/>
      <c r="AU141" s="666"/>
      <c r="AV141" s="667"/>
      <c r="AW141" s="666"/>
      <c r="AX141" s="237"/>
      <c r="AY141" s="666"/>
      <c r="AZ141" s="667"/>
      <c r="BA141" s="666"/>
      <c r="BB141" s="237"/>
      <c r="BC141" s="666"/>
      <c r="BD141" s="667"/>
      <c r="BE141" s="666"/>
      <c r="BF141" s="237"/>
      <c r="BG141" s="666"/>
      <c r="BH141" s="667"/>
      <c r="BI141" s="666"/>
    </row>
    <row r="142" spans="18:61" s="103" customFormat="1" ht="12.75" customHeight="1">
      <c r="R142" s="105"/>
      <c r="S142" s="105"/>
      <c r="T142" s="105"/>
      <c r="U142" s="93"/>
      <c r="V142" s="93"/>
      <c r="X142" s="105"/>
      <c r="Y142" s="105"/>
      <c r="Z142" s="105"/>
      <c r="AA142" s="93"/>
      <c r="AB142" s="105"/>
      <c r="AC142" s="105"/>
      <c r="AH142" s="105"/>
      <c r="AI142" s="275">
        <v>1.5</v>
      </c>
      <c r="AJ142" s="267" t="s">
        <v>116</v>
      </c>
      <c r="AP142" s="105"/>
      <c r="AQ142" s="105"/>
      <c r="AR142" s="105"/>
      <c r="AU142" s="666"/>
      <c r="AV142" s="667"/>
      <c r="AW142" s="666"/>
      <c r="AX142" s="237"/>
      <c r="AY142" s="666"/>
      <c r="AZ142" s="667"/>
      <c r="BA142" s="666"/>
      <c r="BB142" s="237"/>
      <c r="BC142" s="666"/>
      <c r="BD142" s="667"/>
      <c r="BE142" s="666"/>
      <c r="BF142" s="237"/>
      <c r="BG142" s="666"/>
      <c r="BH142" s="667"/>
      <c r="BI142" s="666"/>
    </row>
    <row r="143" spans="18:61" s="103" customFormat="1" ht="12.75" customHeight="1">
      <c r="R143" s="105"/>
      <c r="S143" s="105"/>
      <c r="T143" s="105"/>
      <c r="X143" s="105"/>
      <c r="Y143" s="105"/>
      <c r="Z143" s="105"/>
      <c r="AA143" s="93"/>
      <c r="AB143" s="105"/>
      <c r="AC143" s="105"/>
      <c r="AH143" s="105"/>
      <c r="AI143" s="275">
        <v>2</v>
      </c>
      <c r="AJ143" s="267" t="s">
        <v>117</v>
      </c>
      <c r="AP143" s="105"/>
      <c r="AQ143" s="105"/>
      <c r="AR143" s="105"/>
      <c r="AU143" s="666"/>
      <c r="AV143" s="667"/>
      <c r="AW143" s="666"/>
      <c r="AX143" s="237"/>
      <c r="AY143" s="666"/>
      <c r="AZ143" s="667"/>
      <c r="BA143" s="666"/>
      <c r="BB143" s="237"/>
      <c r="BC143" s="666"/>
      <c r="BD143" s="667"/>
      <c r="BE143" s="666"/>
      <c r="BF143" s="237"/>
      <c r="BG143" s="666"/>
      <c r="BH143" s="667"/>
      <c r="BI143" s="666"/>
    </row>
    <row r="144" spans="28:61" s="103" customFormat="1" ht="12.75" customHeight="1">
      <c r="AB144" s="105"/>
      <c r="AC144" s="105"/>
      <c r="AH144" s="105"/>
      <c r="AI144" s="275">
        <v>2.5</v>
      </c>
      <c r="AJ144" s="267" t="s">
        <v>118</v>
      </c>
      <c r="AP144" s="105"/>
      <c r="AQ144" s="105"/>
      <c r="AR144" s="105"/>
      <c r="AU144" s="666"/>
      <c r="AV144" s="667"/>
      <c r="AW144" s="666"/>
      <c r="AX144" s="237"/>
      <c r="AY144" s="666"/>
      <c r="AZ144" s="667"/>
      <c r="BA144" s="666"/>
      <c r="BB144" s="237"/>
      <c r="BC144" s="666"/>
      <c r="BD144" s="667"/>
      <c r="BE144" s="666"/>
      <c r="BF144" s="237"/>
      <c r="BG144" s="666"/>
      <c r="BH144" s="667"/>
      <c r="BI144" s="666"/>
    </row>
    <row r="145" spans="28:61" s="103" customFormat="1" ht="12.75" customHeight="1">
      <c r="AB145" s="105"/>
      <c r="AC145" s="105"/>
      <c r="AH145" s="105"/>
      <c r="AI145" s="275">
        <v>3</v>
      </c>
      <c r="AJ145" s="267" t="s">
        <v>119</v>
      </c>
      <c r="AP145" s="105"/>
      <c r="AQ145" s="105"/>
      <c r="AR145" s="105"/>
      <c r="AU145" s="666"/>
      <c r="AV145" s="667"/>
      <c r="AW145" s="666"/>
      <c r="AX145" s="237"/>
      <c r="AY145" s="666"/>
      <c r="AZ145" s="667"/>
      <c r="BA145" s="666"/>
      <c r="BB145" s="237"/>
      <c r="BC145" s="666"/>
      <c r="BD145" s="667"/>
      <c r="BE145" s="666"/>
      <c r="BF145" s="237"/>
      <c r="BG145" s="666"/>
      <c r="BH145" s="667"/>
      <c r="BI145" s="666"/>
    </row>
    <row r="146" spans="10:61" s="103" customFormat="1" ht="12.75" customHeight="1">
      <c r="J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B146" s="105"/>
      <c r="AC146" s="105"/>
      <c r="AF146" s="105"/>
      <c r="AH146" s="105"/>
      <c r="AI146" s="275">
        <v>3.5</v>
      </c>
      <c r="AJ146" s="267" t="s">
        <v>120</v>
      </c>
      <c r="AP146" s="105"/>
      <c r="AQ146" s="105"/>
      <c r="AR146" s="105"/>
      <c r="AU146" s="666"/>
      <c r="AV146" s="667"/>
      <c r="AW146" s="666"/>
      <c r="AX146" s="237"/>
      <c r="AY146" s="666"/>
      <c r="AZ146" s="667"/>
      <c r="BA146" s="666"/>
      <c r="BB146" s="237"/>
      <c r="BC146" s="666"/>
      <c r="BD146" s="667"/>
      <c r="BE146" s="666"/>
      <c r="BF146" s="237"/>
      <c r="BG146" s="666"/>
      <c r="BH146" s="667"/>
      <c r="BI146" s="666"/>
    </row>
    <row r="147" spans="10:61" s="93" customFormat="1" ht="12.75" customHeight="1"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B147" s="105"/>
      <c r="AC147" s="105"/>
      <c r="AF147" s="105"/>
      <c r="AH147" s="105"/>
      <c r="AI147" s="275">
        <v>4</v>
      </c>
      <c r="AJ147" s="267" t="s">
        <v>121</v>
      </c>
      <c r="AP147" s="105"/>
      <c r="AQ147" s="105"/>
      <c r="AR147" s="105"/>
      <c r="AU147" s="666"/>
      <c r="AV147" s="667"/>
      <c r="AW147" s="666"/>
      <c r="AX147" s="237"/>
      <c r="AY147" s="666"/>
      <c r="AZ147" s="667"/>
      <c r="BA147" s="666"/>
      <c r="BB147" s="237"/>
      <c r="BC147" s="666"/>
      <c r="BD147" s="667"/>
      <c r="BE147" s="666"/>
      <c r="BF147" s="237"/>
      <c r="BG147" s="666"/>
      <c r="BH147" s="667"/>
      <c r="BI147" s="666"/>
    </row>
    <row r="148" spans="10:61" s="93" customFormat="1" ht="12.75" customHeight="1"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B148" s="105"/>
      <c r="AC148" s="105"/>
      <c r="AF148" s="105"/>
      <c r="AH148" s="105"/>
      <c r="AI148" s="275">
        <v>4.5</v>
      </c>
      <c r="AJ148" s="267" t="s">
        <v>122</v>
      </c>
      <c r="AP148" s="105"/>
      <c r="AQ148" s="105"/>
      <c r="AR148" s="105"/>
      <c r="AU148" s="666"/>
      <c r="AV148" s="667"/>
      <c r="AW148" s="666"/>
      <c r="AX148" s="237"/>
      <c r="AY148" s="666"/>
      <c r="AZ148" s="667"/>
      <c r="BA148" s="666"/>
      <c r="BB148" s="237"/>
      <c r="BC148" s="666"/>
      <c r="BD148" s="667"/>
      <c r="BE148" s="666"/>
      <c r="BF148" s="237"/>
      <c r="BG148" s="666"/>
      <c r="BH148" s="667"/>
      <c r="BI148" s="666"/>
    </row>
    <row r="149" spans="10:61" s="93" customFormat="1" ht="12.75" customHeight="1"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B149" s="105"/>
      <c r="AC149" s="105"/>
      <c r="AF149" s="105"/>
      <c r="AH149" s="105"/>
      <c r="AI149" s="275">
        <v>5</v>
      </c>
      <c r="AJ149" s="267" t="s">
        <v>123</v>
      </c>
      <c r="AP149" s="105"/>
      <c r="AQ149" s="105"/>
      <c r="AR149" s="105"/>
      <c r="AU149" s="666"/>
      <c r="AV149" s="667"/>
      <c r="AW149" s="666"/>
      <c r="AX149" s="237"/>
      <c r="AY149" s="666"/>
      <c r="AZ149" s="667"/>
      <c r="BA149" s="666"/>
      <c r="BB149" s="237"/>
      <c r="BC149" s="666"/>
      <c r="BD149" s="667"/>
      <c r="BE149" s="666"/>
      <c r="BF149" s="237"/>
      <c r="BG149" s="666"/>
      <c r="BH149" s="667"/>
      <c r="BI149" s="666"/>
    </row>
    <row r="150" spans="10:61" s="93" customFormat="1" ht="12.75" customHeight="1"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B150" s="105"/>
      <c r="AC150" s="105"/>
      <c r="AF150" s="105"/>
      <c r="AH150" s="105"/>
      <c r="AI150" s="275">
        <v>5.5</v>
      </c>
      <c r="AJ150" s="267" t="s">
        <v>124</v>
      </c>
      <c r="AP150" s="105"/>
      <c r="AQ150" s="105"/>
      <c r="AR150" s="105"/>
      <c r="AU150" s="666"/>
      <c r="AV150" s="667"/>
      <c r="AW150" s="666"/>
      <c r="AX150" s="237"/>
      <c r="AY150" s="666"/>
      <c r="AZ150" s="667"/>
      <c r="BA150" s="666"/>
      <c r="BB150" s="237"/>
      <c r="BC150" s="666"/>
      <c r="BD150" s="667"/>
      <c r="BE150" s="666"/>
      <c r="BF150" s="237"/>
      <c r="BG150" s="666"/>
      <c r="BH150" s="667"/>
      <c r="BI150" s="666"/>
    </row>
    <row r="151" spans="10:61" s="93" customFormat="1" ht="12.75" customHeight="1"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F151" s="105"/>
      <c r="AH151" s="105"/>
      <c r="AI151" s="275">
        <v>6</v>
      </c>
      <c r="AJ151" s="267" t="s">
        <v>125</v>
      </c>
      <c r="AP151" s="105"/>
      <c r="AQ151" s="105"/>
      <c r="AR151" s="105"/>
      <c r="AU151" s="666"/>
      <c r="AV151" s="667"/>
      <c r="AW151" s="666"/>
      <c r="AX151" s="237"/>
      <c r="AY151" s="666"/>
      <c r="AZ151" s="667"/>
      <c r="BA151" s="666"/>
      <c r="BB151" s="237"/>
      <c r="BC151" s="666"/>
      <c r="BD151" s="667"/>
      <c r="BE151" s="666"/>
      <c r="BF151" s="237"/>
      <c r="BG151" s="666"/>
      <c r="BH151" s="667"/>
      <c r="BI151" s="666"/>
    </row>
    <row r="152" spans="10:61" s="93" customFormat="1" ht="12.75" customHeight="1"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F152" s="105"/>
      <c r="AH152" s="105"/>
      <c r="AI152" s="275">
        <v>6.5</v>
      </c>
      <c r="AJ152" s="267" t="s">
        <v>126</v>
      </c>
      <c r="AP152" s="105"/>
      <c r="AQ152" s="105"/>
      <c r="AR152" s="105"/>
      <c r="AU152" s="666"/>
      <c r="AV152" s="667"/>
      <c r="AW152" s="666"/>
      <c r="AX152" s="237"/>
      <c r="AY152" s="666"/>
      <c r="AZ152" s="667"/>
      <c r="BA152" s="666"/>
      <c r="BB152" s="237"/>
      <c r="BC152" s="666"/>
      <c r="BD152" s="667"/>
      <c r="BE152" s="666"/>
      <c r="BF152" s="237"/>
      <c r="BG152" s="666"/>
      <c r="BH152" s="667"/>
      <c r="BI152" s="666"/>
    </row>
    <row r="153" spans="10:61" s="93" customFormat="1" ht="12.75" customHeight="1"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W153" s="105"/>
      <c r="AF153" s="105"/>
      <c r="AH153" s="105"/>
      <c r="AI153" s="275">
        <v>7</v>
      </c>
      <c r="AJ153" s="267" t="s">
        <v>127</v>
      </c>
      <c r="AP153" s="105"/>
      <c r="AQ153" s="105"/>
      <c r="AR153" s="105"/>
      <c r="AU153" s="666"/>
      <c r="AV153" s="667"/>
      <c r="AW153" s="666"/>
      <c r="AX153" s="237"/>
      <c r="AY153" s="666"/>
      <c r="AZ153" s="667"/>
      <c r="BA153" s="666"/>
      <c r="BB153" s="237"/>
      <c r="BC153" s="666"/>
      <c r="BD153" s="667"/>
      <c r="BE153" s="666"/>
      <c r="BF153" s="237"/>
      <c r="BG153" s="666"/>
      <c r="BH153" s="667"/>
      <c r="BI153" s="666"/>
    </row>
    <row r="154" spans="10:61" s="93" customFormat="1" ht="12.75" customHeight="1"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W154" s="105"/>
      <c r="AF154" s="105"/>
      <c r="AH154" s="105"/>
      <c r="AI154" s="275">
        <v>7.5</v>
      </c>
      <c r="AJ154" s="267" t="s">
        <v>128</v>
      </c>
      <c r="AP154" s="105"/>
      <c r="AQ154" s="105"/>
      <c r="AR154" s="105"/>
      <c r="AU154" s="666"/>
      <c r="AV154" s="667"/>
      <c r="AW154" s="666"/>
      <c r="AX154" s="237"/>
      <c r="AY154" s="666"/>
      <c r="AZ154" s="667"/>
      <c r="BA154" s="666"/>
      <c r="BB154" s="237"/>
      <c r="BC154" s="666"/>
      <c r="BD154" s="667"/>
      <c r="BE154" s="666"/>
      <c r="BF154" s="237"/>
      <c r="BG154" s="666"/>
      <c r="BH154" s="667"/>
      <c r="BI154" s="666"/>
    </row>
    <row r="155" spans="10:61" s="93" customFormat="1" ht="12.75" customHeight="1" thickBot="1"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W155" s="105"/>
      <c r="AF155" s="105"/>
      <c r="AH155" s="105"/>
      <c r="AI155" s="276">
        <v>8</v>
      </c>
      <c r="AJ155" s="268" t="s">
        <v>129</v>
      </c>
      <c r="AP155" s="105"/>
      <c r="AQ155" s="105"/>
      <c r="AR155" s="105"/>
      <c r="AU155" s="666"/>
      <c r="AV155" s="667"/>
      <c r="AW155" s="666"/>
      <c r="AX155" s="237"/>
      <c r="AY155" s="666"/>
      <c r="AZ155" s="667"/>
      <c r="BA155" s="666"/>
      <c r="BB155" s="237"/>
      <c r="BC155" s="666"/>
      <c r="BD155" s="667"/>
      <c r="BE155" s="666"/>
      <c r="BF155" s="237"/>
      <c r="BG155" s="666"/>
      <c r="BH155" s="667"/>
      <c r="BI155" s="666"/>
    </row>
    <row r="156" spans="10:61" s="93" customFormat="1" ht="12.75" customHeight="1"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W156" s="105"/>
      <c r="AF156" s="105"/>
      <c r="AU156" s="666"/>
      <c r="AV156" s="667"/>
      <c r="AW156" s="666"/>
      <c r="AX156" s="237"/>
      <c r="AY156" s="666"/>
      <c r="AZ156" s="667"/>
      <c r="BA156" s="666"/>
      <c r="BB156" s="237"/>
      <c r="BC156" s="666"/>
      <c r="BD156" s="667"/>
      <c r="BE156" s="666"/>
      <c r="BF156" s="237"/>
      <c r="BG156" s="666"/>
      <c r="BH156" s="667"/>
      <c r="BI156" s="666"/>
    </row>
    <row r="157" spans="10:32" s="93" customFormat="1" ht="12.75" customHeight="1"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W157" s="105"/>
      <c r="AF157" s="105"/>
    </row>
    <row r="158" spans="10:32" s="93" customFormat="1" ht="12.75" customHeight="1"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W158" s="105"/>
      <c r="AF158" s="105"/>
    </row>
    <row r="159" spans="10:32" s="93" customFormat="1" ht="12.75" customHeight="1"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W159" s="105"/>
      <c r="AF159" s="105"/>
    </row>
    <row r="160" spans="10:32" s="93" customFormat="1" ht="12.75" customHeight="1"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W160" s="105"/>
      <c r="AF160" s="105"/>
    </row>
    <row r="161" spans="10:32" s="93" customFormat="1" ht="12.75" customHeight="1"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W161" s="105"/>
      <c r="AF161" s="105"/>
    </row>
    <row r="162" spans="10:32" s="93" customFormat="1" ht="12.75" customHeight="1"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W162" s="105"/>
      <c r="AF162" s="105"/>
    </row>
    <row r="163" spans="10:32" s="93" customFormat="1" ht="12.75" customHeight="1"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W163" s="105"/>
      <c r="AF163" s="105"/>
    </row>
    <row r="164" spans="10:32" s="93" customFormat="1" ht="12.75" customHeight="1"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W164" s="105"/>
      <c r="AF164" s="105"/>
    </row>
    <row r="165" spans="10:32" s="93" customFormat="1" ht="12.75" customHeight="1"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W165" s="105"/>
      <c r="AF165" s="105"/>
    </row>
    <row r="166" spans="10:32" s="93" customFormat="1" ht="12.75" customHeight="1"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3"/>
      <c r="W166" s="105"/>
      <c r="AF166" s="105"/>
    </row>
    <row r="167" spans="10:32" s="93" customFormat="1" ht="12.75" customHeight="1"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W167" s="105"/>
      <c r="AF167" s="105"/>
    </row>
    <row r="168" spans="10:32" s="93" customFormat="1" ht="12.75" customHeight="1"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W168" s="105"/>
      <c r="AF168" s="105"/>
    </row>
    <row r="169" spans="10:32" s="93" customFormat="1" ht="12.75" customHeight="1"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W169" s="105"/>
      <c r="AF169" s="105"/>
    </row>
    <row r="170" spans="10:32" s="93" customFormat="1" ht="12.75" customHeight="1"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W170" s="105"/>
      <c r="AF170" s="105"/>
    </row>
    <row r="171" spans="10:32" s="93" customFormat="1" ht="12.75" customHeight="1"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W171" s="105"/>
      <c r="AF171" s="105"/>
    </row>
    <row r="172" spans="10:32" s="93" customFormat="1" ht="12.75" customHeight="1"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W172" s="105"/>
      <c r="AF172" s="105"/>
    </row>
    <row r="173" spans="4:32" s="93" customFormat="1" ht="12.75" customHeight="1">
      <c r="D173" s="105"/>
      <c r="E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W173" s="105"/>
      <c r="AF173" s="105"/>
    </row>
    <row r="174" spans="4:32" s="93" customFormat="1" ht="12.75" customHeight="1">
      <c r="D174" s="105"/>
      <c r="E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W174" s="105"/>
      <c r="AF174" s="105"/>
    </row>
    <row r="175" spans="4:32" s="93" customFormat="1" ht="12.75" customHeight="1">
      <c r="D175" s="105"/>
      <c r="E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W175" s="105"/>
      <c r="AF175" s="105"/>
    </row>
    <row r="176" spans="4:32" s="93" customFormat="1" ht="12.75" customHeight="1">
      <c r="D176" s="105"/>
      <c r="E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W176" s="105"/>
      <c r="AF176" s="105"/>
    </row>
    <row r="177" spans="4:32" s="93" customFormat="1" ht="12.75" customHeight="1">
      <c r="D177" s="105"/>
      <c r="E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W177" s="105"/>
      <c r="AF177" s="105"/>
    </row>
    <row r="178" spans="1:85" ht="12.75" customHeight="1">
      <c r="A178" s="105"/>
      <c r="B178" s="93"/>
      <c r="C178" s="93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93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  <c r="BT178" s="105"/>
      <c r="BU178" s="105"/>
      <c r="BV178" s="105"/>
      <c r="BW178" s="105"/>
      <c r="BX178" s="105"/>
      <c r="BY178" s="105"/>
      <c r="BZ178" s="105"/>
      <c r="CA178" s="105"/>
      <c r="CB178" s="105"/>
      <c r="CC178" s="105"/>
      <c r="CD178" s="105"/>
      <c r="CE178" s="105"/>
      <c r="CF178" s="105"/>
      <c r="CG178" s="105"/>
    </row>
    <row r="179" spans="1:85" ht="12.75" customHeight="1">
      <c r="A179" s="105"/>
      <c r="B179" s="93"/>
      <c r="C179" s="93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93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</row>
    <row r="180" spans="1:85" ht="12.75" customHeight="1">
      <c r="A180" s="105"/>
      <c r="B180" s="93"/>
      <c r="C180" s="93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93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  <c r="BT180" s="105"/>
      <c r="BU180" s="105"/>
      <c r="BV180" s="105"/>
      <c r="BW180" s="105"/>
      <c r="BX180" s="105"/>
      <c r="BY180" s="105"/>
      <c r="BZ180" s="105"/>
      <c r="CA180" s="105"/>
      <c r="CB180" s="105"/>
      <c r="CC180" s="105"/>
      <c r="CD180" s="105"/>
      <c r="CE180" s="105"/>
      <c r="CF180" s="105"/>
      <c r="CG180" s="105"/>
    </row>
    <row r="181" spans="1:85" ht="12.75" customHeight="1">
      <c r="A181" s="105"/>
      <c r="B181" s="93"/>
      <c r="C181" s="93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93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  <c r="BT181" s="105"/>
      <c r="BU181" s="105"/>
      <c r="BV181" s="105"/>
      <c r="BW181" s="105"/>
      <c r="BX181" s="105"/>
      <c r="BY181" s="105"/>
      <c r="BZ181" s="105"/>
      <c r="CA181" s="105"/>
      <c r="CB181" s="105"/>
      <c r="CC181" s="105"/>
      <c r="CD181" s="105"/>
      <c r="CE181" s="105"/>
      <c r="CF181" s="105"/>
      <c r="CG181" s="105"/>
    </row>
    <row r="182" spans="1:85" ht="12.75" customHeight="1">
      <c r="A182" s="105"/>
      <c r="B182" s="93"/>
      <c r="C182" s="93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93"/>
      <c r="S182" s="93"/>
      <c r="T182" s="93"/>
      <c r="U182" s="93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  <c r="BT182" s="105"/>
      <c r="BU182" s="105"/>
      <c r="BV182" s="105"/>
      <c r="BW182" s="105"/>
      <c r="BX182" s="105"/>
      <c r="BY182" s="105"/>
      <c r="BZ182" s="105"/>
      <c r="CA182" s="105"/>
      <c r="CB182" s="105"/>
      <c r="CC182" s="105"/>
      <c r="CD182" s="105"/>
      <c r="CE182" s="105"/>
      <c r="CF182" s="105"/>
      <c r="CG182" s="105"/>
    </row>
    <row r="183" spans="1:85" ht="12.75" customHeight="1">
      <c r="A183" s="105"/>
      <c r="B183" s="93"/>
      <c r="C183" s="93"/>
      <c r="D183" s="105"/>
      <c r="E183" s="105"/>
      <c r="F183" s="105"/>
      <c r="G183" s="105"/>
      <c r="H183" s="105"/>
      <c r="I183" s="105"/>
      <c r="J183" s="93"/>
      <c r="K183" s="105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105"/>
      <c r="W183" s="93"/>
      <c r="X183" s="105"/>
      <c r="Y183" s="105"/>
      <c r="Z183" s="105"/>
      <c r="AA183" s="105"/>
      <c r="AB183" s="105"/>
      <c r="AC183" s="105"/>
      <c r="AD183" s="105"/>
      <c r="AE183" s="105"/>
      <c r="AF183" s="93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  <c r="BT183" s="105"/>
      <c r="BU183" s="105"/>
      <c r="BV183" s="105"/>
      <c r="BW183" s="105"/>
      <c r="BX183" s="105"/>
      <c r="BY183" s="105"/>
      <c r="BZ183" s="105"/>
      <c r="CA183" s="105"/>
      <c r="CB183" s="105"/>
      <c r="CC183" s="105"/>
      <c r="CD183" s="105"/>
      <c r="CE183" s="105"/>
      <c r="CF183" s="105"/>
      <c r="CG183" s="105"/>
    </row>
    <row r="184" spans="1:85" ht="12.75" customHeight="1">
      <c r="A184" s="105"/>
      <c r="B184" s="93"/>
      <c r="C184" s="93"/>
      <c r="D184" s="105"/>
      <c r="E184" s="105"/>
      <c r="F184" s="105"/>
      <c r="G184" s="105"/>
      <c r="H184" s="105"/>
      <c r="I184" s="105"/>
      <c r="J184" s="105"/>
      <c r="K184" s="93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  <c r="BT184" s="105"/>
      <c r="BU184" s="105"/>
      <c r="BV184" s="105"/>
      <c r="BW184" s="105"/>
      <c r="BX184" s="105"/>
      <c r="BY184" s="105"/>
      <c r="BZ184" s="105"/>
      <c r="CA184" s="105"/>
      <c r="CB184" s="105"/>
      <c r="CC184" s="105"/>
      <c r="CD184" s="105"/>
      <c r="CE184" s="105"/>
      <c r="CF184" s="105"/>
      <c r="CG184" s="105"/>
    </row>
    <row r="185" spans="1:85" ht="12.75" customHeight="1">
      <c r="A185" s="105"/>
      <c r="B185" s="93"/>
      <c r="C185" s="93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5"/>
    </row>
    <row r="186" spans="1:85" ht="12.75" customHeight="1">
      <c r="A186" s="105"/>
      <c r="B186" s="93"/>
      <c r="C186" s="93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/>
      <c r="CF186" s="105"/>
      <c r="CG186" s="105"/>
    </row>
    <row r="187" spans="1:85" ht="12.75" customHeight="1">
      <c r="A187" s="105"/>
      <c r="B187" s="93"/>
      <c r="C187" s="93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5"/>
    </row>
    <row r="188" spans="1:85" ht="12.75" customHeight="1">
      <c r="A188" s="105"/>
      <c r="B188" s="93"/>
      <c r="C188" s="93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</row>
    <row r="189" spans="1:85" ht="12.75" customHeight="1">
      <c r="A189" s="105"/>
      <c r="B189" s="93"/>
      <c r="C189" s="93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</row>
    <row r="190" spans="1:85" ht="12.75" customHeight="1">
      <c r="A190" s="105"/>
      <c r="B190" s="93"/>
      <c r="C190" s="93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</row>
    <row r="191" spans="1:85" ht="12.75" customHeight="1">
      <c r="A191" s="105"/>
      <c r="B191" s="93"/>
      <c r="C191" s="93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  <c r="BT191" s="105"/>
      <c r="BU191" s="105"/>
      <c r="BV191" s="105"/>
      <c r="BW191" s="105"/>
      <c r="BX191" s="105"/>
      <c r="BY191" s="105"/>
      <c r="BZ191" s="105"/>
      <c r="CA191" s="105"/>
      <c r="CB191" s="105"/>
      <c r="CC191" s="105"/>
      <c r="CD191" s="105"/>
      <c r="CE191" s="105"/>
      <c r="CF191" s="105"/>
      <c r="CG191" s="105"/>
    </row>
    <row r="192" spans="1:85" ht="12.75" customHeight="1">
      <c r="A192" s="105"/>
      <c r="B192" s="93"/>
      <c r="C192" s="93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</row>
    <row r="193" spans="1:85" ht="12.75" customHeight="1">
      <c r="A193" s="105"/>
      <c r="B193" s="93"/>
      <c r="C193" s="93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  <c r="BT193" s="105"/>
      <c r="BU193" s="105"/>
      <c r="BV193" s="105"/>
      <c r="BW193" s="105"/>
      <c r="BX193" s="105"/>
      <c r="BY193" s="105"/>
      <c r="BZ193" s="105"/>
      <c r="CA193" s="105"/>
      <c r="CB193" s="105"/>
      <c r="CC193" s="105"/>
      <c r="CD193" s="105"/>
      <c r="CE193" s="105"/>
      <c r="CF193" s="105"/>
      <c r="CG193" s="105"/>
    </row>
    <row r="194" spans="1:85" ht="12.75" customHeight="1">
      <c r="A194" s="105"/>
      <c r="B194" s="93"/>
      <c r="C194" s="93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5"/>
      <c r="BX194" s="105"/>
      <c r="BY194" s="105"/>
      <c r="BZ194" s="105"/>
      <c r="CA194" s="105"/>
      <c r="CB194" s="105"/>
      <c r="CC194" s="105"/>
      <c r="CD194" s="105"/>
      <c r="CE194" s="105"/>
      <c r="CF194" s="105"/>
      <c r="CG194" s="105"/>
    </row>
    <row r="195" spans="1:85" ht="12.75" customHeight="1">
      <c r="A195" s="105"/>
      <c r="B195" s="93"/>
      <c r="C195" s="93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5"/>
      <c r="BV195" s="105"/>
      <c r="BW195" s="105"/>
      <c r="BX195" s="105"/>
      <c r="BY195" s="105"/>
      <c r="BZ195" s="105"/>
      <c r="CA195" s="105"/>
      <c r="CB195" s="105"/>
      <c r="CC195" s="105"/>
      <c r="CD195" s="105"/>
      <c r="CE195" s="105"/>
      <c r="CF195" s="105"/>
      <c r="CG195" s="105"/>
    </row>
    <row r="196" spans="1:85" ht="12.75" customHeight="1">
      <c r="A196" s="105"/>
      <c r="B196" s="93"/>
      <c r="C196" s="93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  <c r="BT196" s="105"/>
      <c r="BU196" s="105"/>
      <c r="BV196" s="105"/>
      <c r="BW196" s="105"/>
      <c r="BX196" s="105"/>
      <c r="BY196" s="105"/>
      <c r="BZ196" s="105"/>
      <c r="CA196" s="105"/>
      <c r="CB196" s="105"/>
      <c r="CC196" s="105"/>
      <c r="CD196" s="105"/>
      <c r="CE196" s="105"/>
      <c r="CF196" s="105"/>
      <c r="CG196" s="105"/>
    </row>
    <row r="197" spans="1:85" ht="12.75" customHeight="1">
      <c r="A197" s="105"/>
      <c r="B197" s="93"/>
      <c r="C197" s="93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  <c r="BT197" s="105"/>
      <c r="BU197" s="105"/>
      <c r="BV197" s="105"/>
      <c r="BW197" s="105"/>
      <c r="BX197" s="105"/>
      <c r="BY197" s="105"/>
      <c r="BZ197" s="105"/>
      <c r="CA197" s="105"/>
      <c r="CB197" s="105"/>
      <c r="CC197" s="105"/>
      <c r="CD197" s="105"/>
      <c r="CE197" s="105"/>
      <c r="CF197" s="105"/>
      <c r="CG197" s="105"/>
    </row>
    <row r="198" spans="1:85" ht="12.75" customHeight="1">
      <c r="A198" s="105"/>
      <c r="B198" s="93"/>
      <c r="C198" s="93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  <c r="BT198" s="105"/>
      <c r="BU198" s="105"/>
      <c r="BV198" s="105"/>
      <c r="BW198" s="105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</row>
    <row r="199" spans="1:85" ht="12.75" customHeight="1">
      <c r="A199" s="105"/>
      <c r="B199" s="93"/>
      <c r="C199" s="93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  <c r="BT199" s="105"/>
      <c r="BU199" s="105"/>
      <c r="BV199" s="105"/>
      <c r="BW199" s="105"/>
      <c r="BX199" s="105"/>
      <c r="BY199" s="105"/>
      <c r="BZ199" s="105"/>
      <c r="CA199" s="105"/>
      <c r="CB199" s="105"/>
      <c r="CC199" s="105"/>
      <c r="CD199" s="105"/>
      <c r="CE199" s="105"/>
      <c r="CF199" s="105"/>
      <c r="CG199" s="105"/>
    </row>
    <row r="200" spans="1:85" ht="12.75" customHeight="1">
      <c r="A200" s="105"/>
      <c r="B200" s="93"/>
      <c r="C200" s="93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  <c r="BT200" s="105"/>
      <c r="BU200" s="105"/>
      <c r="BV200" s="105"/>
      <c r="BW200" s="105"/>
      <c r="BX200" s="105"/>
      <c r="BY200" s="105"/>
      <c r="BZ200" s="105"/>
      <c r="CA200" s="105"/>
      <c r="CB200" s="105"/>
      <c r="CC200" s="105"/>
      <c r="CD200" s="105"/>
      <c r="CE200" s="105"/>
      <c r="CF200" s="105"/>
      <c r="CG200" s="105"/>
    </row>
    <row r="201" spans="1:85" ht="12.75" customHeight="1">
      <c r="A201" s="105"/>
      <c r="B201" s="93"/>
      <c r="C201" s="93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  <c r="BT201" s="105"/>
      <c r="BU201" s="105"/>
      <c r="BV201" s="105"/>
      <c r="BW201" s="105"/>
      <c r="BX201" s="105"/>
      <c r="BY201" s="105"/>
      <c r="BZ201" s="105"/>
      <c r="CA201" s="105"/>
      <c r="CB201" s="105"/>
      <c r="CC201" s="105"/>
      <c r="CD201" s="105"/>
      <c r="CE201" s="105"/>
      <c r="CF201" s="105"/>
      <c r="CG201" s="105"/>
    </row>
    <row r="202" spans="1:85" ht="12.75" customHeight="1">
      <c r="A202" s="105"/>
      <c r="B202" s="93"/>
      <c r="C202" s="93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  <c r="BT202" s="105"/>
      <c r="BU202" s="105"/>
      <c r="BV202" s="105"/>
      <c r="BW202" s="105"/>
      <c r="BX202" s="105"/>
      <c r="BY202" s="105"/>
      <c r="BZ202" s="105"/>
      <c r="CA202" s="105"/>
      <c r="CB202" s="105"/>
      <c r="CC202" s="105"/>
      <c r="CD202" s="105"/>
      <c r="CE202" s="105"/>
      <c r="CF202" s="105"/>
      <c r="CG202" s="105"/>
    </row>
    <row r="203" spans="1:85" ht="12.75" customHeight="1">
      <c r="A203" s="105"/>
      <c r="B203" s="93"/>
      <c r="C203" s="93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  <c r="BT203" s="105"/>
      <c r="BU203" s="105"/>
      <c r="BV203" s="105"/>
      <c r="BW203" s="105"/>
      <c r="BX203" s="105"/>
      <c r="BY203" s="105"/>
      <c r="BZ203" s="105"/>
      <c r="CA203" s="105"/>
      <c r="CB203" s="105"/>
      <c r="CC203" s="105"/>
      <c r="CD203" s="105"/>
      <c r="CE203" s="105"/>
      <c r="CF203" s="105"/>
      <c r="CG203" s="105"/>
    </row>
    <row r="204" spans="1:85" ht="12.75" customHeight="1">
      <c r="A204" s="105"/>
      <c r="B204" s="93"/>
      <c r="C204" s="93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/>
      <c r="CE204" s="105"/>
      <c r="CF204" s="105"/>
      <c r="CG204" s="105"/>
    </row>
    <row r="205" spans="1:85" ht="12.75" customHeight="1">
      <c r="A205" s="105"/>
      <c r="B205" s="93"/>
      <c r="C205" s="93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5"/>
      <c r="CE205" s="105"/>
      <c r="CF205" s="105"/>
      <c r="CG205" s="105"/>
    </row>
    <row r="206" spans="1:85" ht="12.75" customHeight="1">
      <c r="A206" s="105"/>
      <c r="B206" s="93"/>
      <c r="C206" s="93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</row>
    <row r="207" spans="1:85" ht="12.75" customHeight="1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  <c r="BT207" s="105"/>
      <c r="BU207" s="105"/>
      <c r="BV207" s="105"/>
      <c r="BW207" s="105"/>
      <c r="BX207" s="105"/>
      <c r="BY207" s="105"/>
      <c r="BZ207" s="105"/>
      <c r="CA207" s="105"/>
      <c r="CB207" s="105"/>
      <c r="CC207" s="105"/>
      <c r="CD207" s="105"/>
      <c r="CE207" s="105"/>
      <c r="CF207" s="105"/>
      <c r="CG207" s="105"/>
    </row>
    <row r="208" spans="1:85" ht="12.75" customHeight="1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  <c r="BT208" s="105"/>
      <c r="BU208" s="105"/>
      <c r="BV208" s="105"/>
      <c r="BW208" s="105"/>
      <c r="BX208" s="105"/>
      <c r="BY208" s="105"/>
      <c r="BZ208" s="105"/>
      <c r="CA208" s="105"/>
      <c r="CB208" s="105"/>
      <c r="CC208" s="105"/>
      <c r="CD208" s="105"/>
      <c r="CE208" s="105"/>
      <c r="CF208" s="105"/>
      <c r="CG208" s="105"/>
    </row>
    <row r="209" spans="1:85" ht="12.75" customHeight="1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  <c r="BT209" s="105"/>
      <c r="BU209" s="105"/>
      <c r="BV209" s="105"/>
      <c r="BW209" s="105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</row>
    <row r="210" spans="1:85" ht="12.75" customHeight="1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  <c r="BT210" s="105"/>
      <c r="BU210" s="105"/>
      <c r="BV210" s="105"/>
      <c r="BW210" s="105"/>
      <c r="BX210" s="105"/>
      <c r="BY210" s="105"/>
      <c r="BZ210" s="105"/>
      <c r="CA210" s="105"/>
      <c r="CB210" s="105"/>
      <c r="CC210" s="105"/>
      <c r="CD210" s="105"/>
      <c r="CE210" s="105"/>
      <c r="CF210" s="105"/>
      <c r="CG210" s="105"/>
    </row>
    <row r="211" spans="1:85" ht="12.75" customHeight="1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  <c r="BT211" s="105"/>
      <c r="BU211" s="105"/>
      <c r="BV211" s="105"/>
      <c r="BW211" s="105"/>
      <c r="BX211" s="105"/>
      <c r="BY211" s="105"/>
      <c r="BZ211" s="105"/>
      <c r="CA211" s="105"/>
      <c r="CB211" s="105"/>
      <c r="CC211" s="105"/>
      <c r="CD211" s="105"/>
      <c r="CE211" s="105"/>
      <c r="CF211" s="105"/>
      <c r="CG211" s="105"/>
    </row>
    <row r="212" spans="1:85" ht="12.75" customHeight="1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  <c r="BT212" s="105"/>
      <c r="BU212" s="105"/>
      <c r="BV212" s="105"/>
      <c r="BW212" s="105"/>
      <c r="BX212" s="105"/>
      <c r="BY212" s="105"/>
      <c r="BZ212" s="105"/>
      <c r="CA212" s="105"/>
      <c r="CB212" s="105"/>
      <c r="CC212" s="105"/>
      <c r="CD212" s="105"/>
      <c r="CE212" s="105"/>
      <c r="CF212" s="105"/>
      <c r="CG212" s="105"/>
    </row>
    <row r="213" spans="1:85" ht="12.7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  <c r="BT213" s="105"/>
      <c r="BU213" s="105"/>
      <c r="BV213" s="105"/>
      <c r="BW213" s="105"/>
      <c r="BX213" s="105"/>
      <c r="BY213" s="105"/>
      <c r="BZ213" s="105"/>
      <c r="CA213" s="105"/>
      <c r="CB213" s="105"/>
      <c r="CC213" s="105"/>
      <c r="CD213" s="105"/>
      <c r="CE213" s="105"/>
      <c r="CF213" s="105"/>
      <c r="CG213" s="105"/>
    </row>
    <row r="214" spans="1:85" ht="12.7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  <c r="BT214" s="105"/>
      <c r="BU214" s="105"/>
      <c r="BV214" s="105"/>
      <c r="BW214" s="105"/>
      <c r="BX214" s="105"/>
      <c r="BY214" s="105"/>
      <c r="BZ214" s="105"/>
      <c r="CA214" s="105"/>
      <c r="CB214" s="105"/>
      <c r="CC214" s="105"/>
      <c r="CD214" s="105"/>
      <c r="CE214" s="105"/>
      <c r="CF214" s="105"/>
      <c r="CG214" s="105"/>
    </row>
    <row r="215" spans="1:85" ht="12.7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  <c r="BT215" s="105"/>
      <c r="BU215" s="105"/>
      <c r="BV215" s="105"/>
      <c r="BW215" s="105"/>
      <c r="BX215" s="105"/>
      <c r="BY215" s="105"/>
      <c r="BZ215" s="105"/>
      <c r="CA215" s="105"/>
      <c r="CB215" s="105"/>
      <c r="CC215" s="105"/>
      <c r="CD215" s="105"/>
      <c r="CE215" s="105"/>
      <c r="CF215" s="105"/>
      <c r="CG215" s="105"/>
    </row>
    <row r="216" spans="1:85" ht="12.7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  <c r="BT216" s="105"/>
      <c r="BU216" s="105"/>
      <c r="BV216" s="105"/>
      <c r="BW216" s="105"/>
      <c r="BX216" s="105"/>
      <c r="BY216" s="105"/>
      <c r="BZ216" s="105"/>
      <c r="CA216" s="105"/>
      <c r="CB216" s="105"/>
      <c r="CC216" s="105"/>
      <c r="CD216" s="105"/>
      <c r="CE216" s="105"/>
      <c r="CF216" s="105"/>
      <c r="CG216" s="105"/>
    </row>
    <row r="217" spans="1:85" ht="12.7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  <c r="BT217" s="105"/>
      <c r="BU217" s="105"/>
      <c r="BV217" s="105"/>
      <c r="BW217" s="105"/>
      <c r="BX217" s="105"/>
      <c r="BY217" s="105"/>
      <c r="BZ217" s="105"/>
      <c r="CA217" s="105"/>
      <c r="CB217" s="105"/>
      <c r="CC217" s="105"/>
      <c r="CD217" s="105"/>
      <c r="CE217" s="105"/>
      <c r="CF217" s="105"/>
      <c r="CG217" s="105"/>
    </row>
    <row r="218" spans="1:85" ht="12.7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  <c r="BT218" s="105"/>
      <c r="BU218" s="105"/>
      <c r="BV218" s="105"/>
      <c r="BW218" s="105"/>
      <c r="BX218" s="105"/>
      <c r="BY218" s="105"/>
      <c r="BZ218" s="105"/>
      <c r="CA218" s="105"/>
      <c r="CB218" s="105"/>
      <c r="CC218" s="105"/>
      <c r="CD218" s="105"/>
      <c r="CE218" s="105"/>
      <c r="CF218" s="105"/>
      <c r="CG218" s="105"/>
    </row>
    <row r="219" spans="1:85" ht="12.7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105"/>
      <c r="BB219" s="105"/>
      <c r="BC219" s="105"/>
      <c r="BD219" s="105"/>
      <c r="BE219" s="105"/>
      <c r="BF219" s="105"/>
      <c r="BG219" s="105"/>
      <c r="BH219" s="105"/>
      <c r="BI219" s="105"/>
      <c r="BJ219" s="105"/>
      <c r="BK219" s="105"/>
      <c r="BL219" s="105"/>
      <c r="BM219" s="105"/>
      <c r="BN219" s="105"/>
      <c r="BO219" s="105"/>
      <c r="BP219" s="105"/>
      <c r="BQ219" s="105"/>
      <c r="BR219" s="105"/>
      <c r="BS219" s="105"/>
      <c r="BT219" s="105"/>
      <c r="BU219" s="105"/>
      <c r="BV219" s="105"/>
      <c r="BW219" s="105"/>
      <c r="BX219" s="105"/>
      <c r="BY219" s="105"/>
      <c r="BZ219" s="105"/>
      <c r="CA219" s="105"/>
      <c r="CB219" s="105"/>
      <c r="CC219" s="105"/>
      <c r="CD219" s="105"/>
      <c r="CE219" s="105"/>
      <c r="CF219" s="105"/>
      <c r="CG219" s="105"/>
    </row>
    <row r="220" spans="1:85" ht="12.7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  <c r="BT220" s="105"/>
      <c r="BU220" s="105"/>
      <c r="BV220" s="105"/>
      <c r="BW220" s="105"/>
      <c r="BX220" s="105"/>
      <c r="BY220" s="105"/>
      <c r="BZ220" s="105"/>
      <c r="CA220" s="105"/>
      <c r="CB220" s="105"/>
      <c r="CC220" s="105"/>
      <c r="CD220" s="105"/>
      <c r="CE220" s="105"/>
      <c r="CF220" s="105"/>
      <c r="CG220" s="105"/>
    </row>
    <row r="221" spans="1:85" ht="12.7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  <c r="BT221" s="105"/>
      <c r="BU221" s="105"/>
      <c r="BV221" s="105"/>
      <c r="BW221" s="105"/>
      <c r="BX221" s="105"/>
      <c r="BY221" s="105"/>
      <c r="BZ221" s="105"/>
      <c r="CA221" s="105"/>
      <c r="CB221" s="105"/>
      <c r="CC221" s="105"/>
      <c r="CD221" s="105"/>
      <c r="CE221" s="105"/>
      <c r="CF221" s="105"/>
      <c r="CG221" s="105"/>
    </row>
    <row r="222" spans="1:85" ht="12.7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  <c r="BT222" s="105"/>
      <c r="BU222" s="105"/>
      <c r="BV222" s="105"/>
      <c r="BW222" s="105"/>
      <c r="BX222" s="105"/>
      <c r="BY222" s="105"/>
      <c r="BZ222" s="105"/>
      <c r="CA222" s="105"/>
      <c r="CB222" s="105"/>
      <c r="CC222" s="105"/>
      <c r="CD222" s="105"/>
      <c r="CE222" s="105"/>
      <c r="CF222" s="105"/>
      <c r="CG222" s="105"/>
    </row>
    <row r="223" spans="1:85" ht="12.7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  <c r="BT223" s="105"/>
      <c r="BU223" s="105"/>
      <c r="BV223" s="105"/>
      <c r="BW223" s="105"/>
      <c r="BX223" s="105"/>
      <c r="BY223" s="105"/>
      <c r="BZ223" s="105"/>
      <c r="CA223" s="105"/>
      <c r="CB223" s="105"/>
      <c r="CC223" s="105"/>
      <c r="CD223" s="105"/>
      <c r="CE223" s="105"/>
      <c r="CF223" s="105"/>
      <c r="CG223" s="105"/>
    </row>
    <row r="224" spans="1:85" ht="12.7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  <c r="BT224" s="105"/>
      <c r="BU224" s="105"/>
      <c r="BV224" s="105"/>
      <c r="BW224" s="105"/>
      <c r="BX224" s="105"/>
      <c r="BY224" s="105"/>
      <c r="BZ224" s="105"/>
      <c r="CA224" s="105"/>
      <c r="CB224" s="105"/>
      <c r="CC224" s="105"/>
      <c r="CD224" s="105"/>
      <c r="CE224" s="105"/>
      <c r="CF224" s="105"/>
      <c r="CG224" s="105"/>
    </row>
    <row r="225" spans="1:85" ht="12.7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  <c r="BT225" s="105"/>
      <c r="BU225" s="105"/>
      <c r="BV225" s="105"/>
      <c r="BW225" s="105"/>
      <c r="BX225" s="105"/>
      <c r="BY225" s="105"/>
      <c r="BZ225" s="105"/>
      <c r="CA225" s="105"/>
      <c r="CB225" s="105"/>
      <c r="CC225" s="105"/>
      <c r="CD225" s="105"/>
      <c r="CE225" s="105"/>
      <c r="CF225" s="105"/>
      <c r="CG225" s="105"/>
    </row>
    <row r="226" spans="1:85" ht="12.7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  <c r="BT226" s="105"/>
      <c r="BU226" s="105"/>
      <c r="BV226" s="105"/>
      <c r="BW226" s="105"/>
      <c r="BX226" s="105"/>
      <c r="BY226" s="105"/>
      <c r="BZ226" s="105"/>
      <c r="CA226" s="105"/>
      <c r="CB226" s="105"/>
      <c r="CC226" s="105"/>
      <c r="CD226" s="105"/>
      <c r="CE226" s="105"/>
      <c r="CF226" s="105"/>
      <c r="CG226" s="105"/>
    </row>
    <row r="227" spans="1:85" ht="12.7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  <c r="BT227" s="105"/>
      <c r="BU227" s="105"/>
      <c r="BV227" s="105"/>
      <c r="BW227" s="105"/>
      <c r="BX227" s="105"/>
      <c r="BY227" s="105"/>
      <c r="BZ227" s="105"/>
      <c r="CA227" s="105"/>
      <c r="CB227" s="105"/>
      <c r="CC227" s="105"/>
      <c r="CD227" s="105"/>
      <c r="CE227" s="105"/>
      <c r="CF227" s="105"/>
      <c r="CG227" s="105"/>
    </row>
    <row r="228" spans="1:85" ht="12.7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  <c r="BT228" s="105"/>
      <c r="BU228" s="105"/>
      <c r="BV228" s="105"/>
      <c r="BW228" s="105"/>
      <c r="BX228" s="105"/>
      <c r="BY228" s="105"/>
      <c r="BZ228" s="105"/>
      <c r="CA228" s="105"/>
      <c r="CB228" s="105"/>
      <c r="CC228" s="105"/>
      <c r="CD228" s="105"/>
      <c r="CE228" s="105"/>
      <c r="CF228" s="105"/>
      <c r="CG228" s="105"/>
    </row>
    <row r="229" spans="1:85" ht="12.7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  <c r="BT229" s="105"/>
      <c r="BU229" s="105"/>
      <c r="BV229" s="105"/>
      <c r="BW229" s="105"/>
      <c r="BX229" s="105"/>
      <c r="BY229" s="105"/>
      <c r="BZ229" s="105"/>
      <c r="CA229" s="105"/>
      <c r="CB229" s="105"/>
      <c r="CC229" s="105"/>
      <c r="CD229" s="105"/>
      <c r="CE229" s="105"/>
      <c r="CF229" s="105"/>
      <c r="CG229" s="105"/>
    </row>
    <row r="230" spans="1:85" ht="12.7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  <c r="BT230" s="105"/>
      <c r="BU230" s="105"/>
      <c r="BV230" s="105"/>
      <c r="BW230" s="105"/>
      <c r="BX230" s="105"/>
      <c r="BY230" s="105"/>
      <c r="BZ230" s="105"/>
      <c r="CA230" s="105"/>
      <c r="CB230" s="105"/>
      <c r="CC230" s="105"/>
      <c r="CD230" s="105"/>
      <c r="CE230" s="105"/>
      <c r="CF230" s="105"/>
      <c r="CG230" s="105"/>
    </row>
    <row r="231" spans="1:85" ht="12.7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  <c r="BT231" s="105"/>
      <c r="BU231" s="105"/>
      <c r="BV231" s="105"/>
      <c r="BW231" s="105"/>
      <c r="BX231" s="105"/>
      <c r="BY231" s="105"/>
      <c r="BZ231" s="105"/>
      <c r="CA231" s="105"/>
      <c r="CB231" s="105"/>
      <c r="CC231" s="105"/>
      <c r="CD231" s="105"/>
      <c r="CE231" s="105"/>
      <c r="CF231" s="105"/>
      <c r="CG231" s="105"/>
    </row>
    <row r="232" spans="1:85" ht="12.7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  <c r="BT232" s="105"/>
      <c r="BU232" s="105"/>
      <c r="BV232" s="105"/>
      <c r="BW232" s="105"/>
      <c r="BX232" s="105"/>
      <c r="BY232" s="105"/>
      <c r="BZ232" s="105"/>
      <c r="CA232" s="105"/>
      <c r="CB232" s="105"/>
      <c r="CC232" s="105"/>
      <c r="CD232" s="105"/>
      <c r="CE232" s="105"/>
      <c r="CF232" s="105"/>
      <c r="CG232" s="105"/>
    </row>
    <row r="233" spans="1:85" ht="12.7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  <c r="BT233" s="105"/>
      <c r="BU233" s="105"/>
      <c r="BV233" s="105"/>
      <c r="BW233" s="105"/>
      <c r="BX233" s="105"/>
      <c r="BY233" s="105"/>
      <c r="BZ233" s="105"/>
      <c r="CA233" s="105"/>
      <c r="CB233" s="105"/>
      <c r="CC233" s="105"/>
      <c r="CD233" s="105"/>
      <c r="CE233" s="105"/>
      <c r="CF233" s="105"/>
      <c r="CG233" s="105"/>
    </row>
    <row r="234" spans="1:85" ht="12.7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  <c r="BT234" s="105"/>
      <c r="BU234" s="105"/>
      <c r="BV234" s="105"/>
      <c r="BW234" s="105"/>
      <c r="BX234" s="105"/>
      <c r="BY234" s="105"/>
      <c r="BZ234" s="105"/>
      <c r="CA234" s="105"/>
      <c r="CB234" s="105"/>
      <c r="CC234" s="105"/>
      <c r="CD234" s="105"/>
      <c r="CE234" s="105"/>
      <c r="CF234" s="105"/>
      <c r="CG234" s="105"/>
    </row>
    <row r="235" spans="1:85" ht="12.7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  <c r="BT235" s="105"/>
      <c r="BU235" s="105"/>
      <c r="BV235" s="105"/>
      <c r="BW235" s="105"/>
      <c r="BX235" s="105"/>
      <c r="BY235" s="105"/>
      <c r="BZ235" s="105"/>
      <c r="CA235" s="105"/>
      <c r="CB235" s="105"/>
      <c r="CC235" s="105"/>
      <c r="CD235" s="105"/>
      <c r="CE235" s="105"/>
      <c r="CF235" s="105"/>
      <c r="CG235" s="105"/>
    </row>
    <row r="236" spans="1:85" ht="12.7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  <c r="BT236" s="105"/>
      <c r="BU236" s="105"/>
      <c r="BV236" s="105"/>
      <c r="BW236" s="105"/>
      <c r="BX236" s="105"/>
      <c r="BY236" s="105"/>
      <c r="BZ236" s="105"/>
      <c r="CA236" s="105"/>
      <c r="CB236" s="105"/>
      <c r="CC236" s="105"/>
      <c r="CD236" s="105"/>
      <c r="CE236" s="105"/>
      <c r="CF236" s="105"/>
      <c r="CG236" s="105"/>
    </row>
    <row r="237" spans="1:85" ht="12.7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  <c r="BT237" s="105"/>
      <c r="BU237" s="105"/>
      <c r="BV237" s="105"/>
      <c r="BW237" s="105"/>
      <c r="BX237" s="105"/>
      <c r="BY237" s="105"/>
      <c r="BZ237" s="105"/>
      <c r="CA237" s="105"/>
      <c r="CB237" s="105"/>
      <c r="CC237" s="105"/>
      <c r="CD237" s="105"/>
      <c r="CE237" s="105"/>
      <c r="CF237" s="105"/>
      <c r="CG237" s="105"/>
    </row>
    <row r="238" spans="1:85" ht="12.7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  <c r="BT238" s="105"/>
      <c r="BU238" s="105"/>
      <c r="BV238" s="105"/>
      <c r="BW238" s="105"/>
      <c r="BX238" s="105"/>
      <c r="BY238" s="105"/>
      <c r="BZ238" s="105"/>
      <c r="CA238" s="105"/>
      <c r="CB238" s="105"/>
      <c r="CC238" s="105"/>
      <c r="CD238" s="105"/>
      <c r="CE238" s="105"/>
      <c r="CF238" s="105"/>
      <c r="CG238" s="105"/>
    </row>
    <row r="239" spans="1:85" ht="12.7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  <c r="BT239" s="105"/>
      <c r="BU239" s="105"/>
      <c r="BV239" s="105"/>
      <c r="BW239" s="105"/>
      <c r="BX239" s="105"/>
      <c r="BY239" s="105"/>
      <c r="BZ239" s="105"/>
      <c r="CA239" s="105"/>
      <c r="CB239" s="105"/>
      <c r="CC239" s="105"/>
      <c r="CD239" s="105"/>
      <c r="CE239" s="105"/>
      <c r="CF239" s="105"/>
      <c r="CG239" s="105"/>
    </row>
    <row r="240" spans="1:85" ht="12.7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  <c r="BT240" s="105"/>
      <c r="BU240" s="105"/>
      <c r="BV240" s="105"/>
      <c r="BW240" s="105"/>
      <c r="BX240" s="105"/>
      <c r="BY240" s="105"/>
      <c r="BZ240" s="105"/>
      <c r="CA240" s="105"/>
      <c r="CB240" s="105"/>
      <c r="CC240" s="105"/>
      <c r="CD240" s="105"/>
      <c r="CE240" s="105"/>
      <c r="CF240" s="105"/>
      <c r="CG240" s="105"/>
    </row>
    <row r="241" spans="1:85" ht="12.7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5"/>
      <c r="CE241" s="105"/>
      <c r="CF241" s="105"/>
      <c r="CG241" s="105"/>
    </row>
    <row r="242" spans="1:85" ht="12.7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  <c r="BT242" s="105"/>
      <c r="BU242" s="105"/>
      <c r="BV242" s="105"/>
      <c r="BW242" s="105"/>
      <c r="BX242" s="105"/>
      <c r="BY242" s="105"/>
      <c r="BZ242" s="105"/>
      <c r="CA242" s="105"/>
      <c r="CB242" s="105"/>
      <c r="CC242" s="105"/>
      <c r="CD242" s="105"/>
      <c r="CE242" s="105"/>
      <c r="CF242" s="105"/>
      <c r="CG242" s="105"/>
    </row>
    <row r="243" spans="1:85" ht="12.7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  <c r="BT243" s="105"/>
      <c r="BU243" s="105"/>
      <c r="BV243" s="105"/>
      <c r="BW243" s="105"/>
      <c r="BX243" s="105"/>
      <c r="BY243" s="105"/>
      <c r="BZ243" s="105"/>
      <c r="CA243" s="105"/>
      <c r="CB243" s="105"/>
      <c r="CC243" s="105"/>
      <c r="CD243" s="105"/>
      <c r="CE243" s="105"/>
      <c r="CF243" s="105"/>
      <c r="CG243" s="105"/>
    </row>
    <row r="244" spans="1:85" ht="12.7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  <c r="BT244" s="105"/>
      <c r="BU244" s="105"/>
      <c r="BV244" s="105"/>
      <c r="BW244" s="105"/>
      <c r="BX244" s="105"/>
      <c r="BY244" s="105"/>
      <c r="BZ244" s="105"/>
      <c r="CA244" s="105"/>
      <c r="CB244" s="105"/>
      <c r="CC244" s="105"/>
      <c r="CD244" s="105"/>
      <c r="CE244" s="105"/>
      <c r="CF244" s="105"/>
      <c r="CG244" s="105"/>
    </row>
    <row r="245" spans="1:85" ht="12.7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  <c r="BT245" s="105"/>
      <c r="BU245" s="105"/>
      <c r="BV245" s="105"/>
      <c r="BW245" s="105"/>
      <c r="BX245" s="105"/>
      <c r="BY245" s="105"/>
      <c r="BZ245" s="105"/>
      <c r="CA245" s="105"/>
      <c r="CB245" s="105"/>
      <c r="CC245" s="105"/>
      <c r="CD245" s="105"/>
      <c r="CE245" s="105"/>
      <c r="CF245" s="105"/>
      <c r="CG245" s="105"/>
    </row>
    <row r="246" spans="1:85" ht="12.7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  <c r="BT246" s="105"/>
      <c r="BU246" s="105"/>
      <c r="BV246" s="105"/>
      <c r="BW246" s="105"/>
      <c r="BX246" s="105"/>
      <c r="BY246" s="105"/>
      <c r="BZ246" s="105"/>
      <c r="CA246" s="105"/>
      <c r="CB246" s="105"/>
      <c r="CC246" s="105"/>
      <c r="CD246" s="105"/>
      <c r="CE246" s="105"/>
      <c r="CF246" s="105"/>
      <c r="CG246" s="105"/>
    </row>
    <row r="247" spans="1:85" ht="12.7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  <c r="BT247" s="105"/>
      <c r="BU247" s="105"/>
      <c r="BV247" s="105"/>
      <c r="BW247" s="105"/>
      <c r="BX247" s="105"/>
      <c r="BY247" s="105"/>
      <c r="BZ247" s="105"/>
      <c r="CA247" s="105"/>
      <c r="CB247" s="105"/>
      <c r="CC247" s="105"/>
      <c r="CD247" s="105"/>
      <c r="CE247" s="105"/>
      <c r="CF247" s="105"/>
      <c r="CG247" s="105"/>
    </row>
    <row r="248" spans="1:85" ht="12.7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  <c r="BT248" s="105"/>
      <c r="BU248" s="105"/>
      <c r="BV248" s="105"/>
      <c r="BW248" s="105"/>
      <c r="BX248" s="105"/>
      <c r="BY248" s="105"/>
      <c r="BZ248" s="105"/>
      <c r="CA248" s="105"/>
      <c r="CB248" s="105"/>
      <c r="CC248" s="105"/>
      <c r="CD248" s="105"/>
      <c r="CE248" s="105"/>
      <c r="CF248" s="105"/>
      <c r="CG248" s="105"/>
    </row>
    <row r="249" spans="1:85" ht="12.7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  <c r="BT249" s="105"/>
      <c r="BU249" s="105"/>
      <c r="BV249" s="105"/>
      <c r="BW249" s="105"/>
      <c r="BX249" s="105"/>
      <c r="BY249" s="105"/>
      <c r="BZ249" s="105"/>
      <c r="CA249" s="105"/>
      <c r="CB249" s="105"/>
      <c r="CC249" s="105"/>
      <c r="CD249" s="105"/>
      <c r="CE249" s="105"/>
      <c r="CF249" s="105"/>
      <c r="CG249" s="105"/>
    </row>
    <row r="250" spans="1:85" ht="12.7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  <c r="BT250" s="105"/>
      <c r="BU250" s="105"/>
      <c r="BV250" s="105"/>
      <c r="BW250" s="105"/>
      <c r="BX250" s="105"/>
      <c r="BY250" s="105"/>
      <c r="BZ250" s="105"/>
      <c r="CA250" s="105"/>
      <c r="CB250" s="105"/>
      <c r="CC250" s="105"/>
      <c r="CD250" s="105"/>
      <c r="CE250" s="105"/>
      <c r="CF250" s="105"/>
      <c r="CG250" s="105"/>
    </row>
    <row r="251" spans="1:85" ht="12.7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  <c r="BT251" s="105"/>
      <c r="BU251" s="105"/>
      <c r="BV251" s="105"/>
      <c r="BW251" s="105"/>
      <c r="BX251" s="105"/>
      <c r="BY251" s="105"/>
      <c r="BZ251" s="105"/>
      <c r="CA251" s="105"/>
      <c r="CB251" s="105"/>
      <c r="CC251" s="105"/>
      <c r="CD251" s="105"/>
      <c r="CE251" s="105"/>
      <c r="CF251" s="105"/>
      <c r="CG251" s="105"/>
    </row>
    <row r="252" spans="1:85" ht="12.7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  <c r="BT252" s="105"/>
      <c r="BU252" s="105"/>
      <c r="BV252" s="105"/>
      <c r="BW252" s="105"/>
      <c r="BX252" s="105"/>
      <c r="BY252" s="105"/>
      <c r="BZ252" s="105"/>
      <c r="CA252" s="105"/>
      <c r="CB252" s="105"/>
      <c r="CC252" s="105"/>
      <c r="CD252" s="105"/>
      <c r="CE252" s="105"/>
      <c r="CF252" s="105"/>
      <c r="CG252" s="105"/>
    </row>
    <row r="253" spans="1:85" ht="12.7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  <c r="BT253" s="105"/>
      <c r="BU253" s="105"/>
      <c r="BV253" s="105"/>
      <c r="BW253" s="105"/>
      <c r="BX253" s="105"/>
      <c r="BY253" s="105"/>
      <c r="BZ253" s="105"/>
      <c r="CA253" s="105"/>
      <c r="CB253" s="105"/>
      <c r="CC253" s="105"/>
      <c r="CD253" s="105"/>
      <c r="CE253" s="105"/>
      <c r="CF253" s="105"/>
      <c r="CG253" s="105"/>
    </row>
    <row r="254" spans="1:85" ht="12.7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  <c r="BT254" s="105"/>
      <c r="BU254" s="105"/>
      <c r="BV254" s="105"/>
      <c r="BW254" s="105"/>
      <c r="BX254" s="105"/>
      <c r="BY254" s="105"/>
      <c r="BZ254" s="105"/>
      <c r="CA254" s="105"/>
      <c r="CB254" s="105"/>
      <c r="CC254" s="105"/>
      <c r="CD254" s="105"/>
      <c r="CE254" s="105"/>
      <c r="CF254" s="105"/>
      <c r="CG254" s="105"/>
    </row>
    <row r="255" spans="1:85" ht="12.7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  <c r="BT255" s="105"/>
      <c r="BU255" s="105"/>
      <c r="BV255" s="105"/>
      <c r="BW255" s="105"/>
      <c r="BX255" s="105"/>
      <c r="BY255" s="105"/>
      <c r="BZ255" s="105"/>
      <c r="CA255" s="105"/>
      <c r="CB255" s="105"/>
      <c r="CC255" s="105"/>
      <c r="CD255" s="105"/>
      <c r="CE255" s="105"/>
      <c r="CF255" s="105"/>
      <c r="CG255" s="105"/>
    </row>
    <row r="256" spans="1:85" ht="12.7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  <c r="BT256" s="105"/>
      <c r="BU256" s="105"/>
      <c r="BV256" s="105"/>
      <c r="BW256" s="105"/>
      <c r="BX256" s="105"/>
      <c r="BY256" s="105"/>
      <c r="BZ256" s="105"/>
      <c r="CA256" s="105"/>
      <c r="CB256" s="105"/>
      <c r="CC256" s="105"/>
      <c r="CD256" s="105"/>
      <c r="CE256" s="105"/>
      <c r="CF256" s="105"/>
      <c r="CG256" s="105"/>
    </row>
    <row r="257" spans="1:85" ht="12.7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  <c r="BT257" s="105"/>
      <c r="BU257" s="105"/>
      <c r="BV257" s="105"/>
      <c r="BW257" s="105"/>
      <c r="BX257" s="105"/>
      <c r="BY257" s="105"/>
      <c r="BZ257" s="105"/>
      <c r="CA257" s="105"/>
      <c r="CB257" s="105"/>
      <c r="CC257" s="105"/>
      <c r="CD257" s="105"/>
      <c r="CE257" s="105"/>
      <c r="CF257" s="105"/>
      <c r="CG257" s="105"/>
    </row>
    <row r="258" spans="1:85" ht="12.7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  <c r="BT258" s="105"/>
      <c r="BU258" s="105"/>
      <c r="BV258" s="105"/>
      <c r="BW258" s="105"/>
      <c r="BX258" s="105"/>
      <c r="BY258" s="105"/>
      <c r="BZ258" s="105"/>
      <c r="CA258" s="105"/>
      <c r="CB258" s="105"/>
      <c r="CC258" s="105"/>
      <c r="CD258" s="105"/>
      <c r="CE258" s="105"/>
      <c r="CF258" s="105"/>
      <c r="CG258" s="105"/>
    </row>
    <row r="259" spans="1:85" ht="12.7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  <c r="BT259" s="105"/>
      <c r="BU259" s="105"/>
      <c r="BV259" s="105"/>
      <c r="BW259" s="105"/>
      <c r="BX259" s="105"/>
      <c r="BY259" s="105"/>
      <c r="BZ259" s="105"/>
      <c r="CA259" s="105"/>
      <c r="CB259" s="105"/>
      <c r="CC259" s="105"/>
      <c r="CD259" s="105"/>
      <c r="CE259" s="105"/>
      <c r="CF259" s="105"/>
      <c r="CG259" s="105"/>
    </row>
    <row r="260" spans="1:85" ht="12.7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  <c r="BT260" s="105"/>
      <c r="BU260" s="105"/>
      <c r="BV260" s="105"/>
      <c r="BW260" s="105"/>
      <c r="BX260" s="105"/>
      <c r="BY260" s="105"/>
      <c r="BZ260" s="105"/>
      <c r="CA260" s="105"/>
      <c r="CB260" s="105"/>
      <c r="CC260" s="105"/>
      <c r="CD260" s="105"/>
      <c r="CE260" s="105"/>
      <c r="CF260" s="105"/>
      <c r="CG260" s="105"/>
    </row>
    <row r="261" spans="1:85" ht="12.7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  <c r="BT261" s="105"/>
      <c r="BU261" s="105"/>
      <c r="BV261" s="105"/>
      <c r="BW261" s="105"/>
      <c r="BX261" s="105"/>
      <c r="BY261" s="105"/>
      <c r="BZ261" s="105"/>
      <c r="CA261" s="105"/>
      <c r="CB261" s="105"/>
      <c r="CC261" s="105"/>
      <c r="CD261" s="105"/>
      <c r="CE261" s="105"/>
      <c r="CF261" s="105"/>
      <c r="CG261" s="105"/>
    </row>
    <row r="262" spans="1:85" ht="12.7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  <c r="BT262" s="105"/>
      <c r="BU262" s="105"/>
      <c r="BV262" s="105"/>
      <c r="BW262" s="105"/>
      <c r="BX262" s="105"/>
      <c r="BY262" s="105"/>
      <c r="BZ262" s="105"/>
      <c r="CA262" s="105"/>
      <c r="CB262" s="105"/>
      <c r="CC262" s="105"/>
      <c r="CD262" s="105"/>
      <c r="CE262" s="105"/>
      <c r="CF262" s="105"/>
      <c r="CG262" s="105"/>
    </row>
    <row r="263" spans="1:85" ht="12.7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  <c r="BT263" s="105"/>
      <c r="BU263" s="105"/>
      <c r="BV263" s="105"/>
      <c r="BW263" s="105"/>
      <c r="BX263" s="105"/>
      <c r="BY263" s="105"/>
      <c r="BZ263" s="105"/>
      <c r="CA263" s="105"/>
      <c r="CB263" s="105"/>
      <c r="CC263" s="105"/>
      <c r="CD263" s="105"/>
      <c r="CE263" s="105"/>
      <c r="CF263" s="105"/>
      <c r="CG263" s="105"/>
    </row>
    <row r="264" spans="1:85" ht="12.7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  <c r="BT264" s="105"/>
      <c r="BU264" s="105"/>
      <c r="BV264" s="105"/>
      <c r="BW264" s="105"/>
      <c r="BX264" s="105"/>
      <c r="BY264" s="105"/>
      <c r="BZ264" s="105"/>
      <c r="CA264" s="105"/>
      <c r="CB264" s="105"/>
      <c r="CC264" s="105"/>
      <c r="CD264" s="105"/>
      <c r="CE264" s="105"/>
      <c r="CF264" s="105"/>
      <c r="CG264" s="105"/>
    </row>
    <row r="265" spans="1:85" ht="12.7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  <c r="BD265" s="105"/>
      <c r="BE265" s="105"/>
      <c r="BF265" s="105"/>
      <c r="BG265" s="105"/>
      <c r="BH265" s="105"/>
      <c r="BI265" s="105"/>
      <c r="BJ265" s="105"/>
      <c r="BK265" s="105"/>
      <c r="BL265" s="105"/>
      <c r="BM265" s="105"/>
      <c r="BN265" s="105"/>
      <c r="BO265" s="105"/>
      <c r="BP265" s="105"/>
      <c r="BQ265" s="105"/>
      <c r="BR265" s="105"/>
      <c r="BS265" s="105"/>
      <c r="BT265" s="105"/>
      <c r="BU265" s="105"/>
      <c r="BV265" s="105"/>
      <c r="BW265" s="105"/>
      <c r="BX265" s="105"/>
      <c r="BY265" s="105"/>
      <c r="BZ265" s="105"/>
      <c r="CA265" s="105"/>
      <c r="CB265" s="105"/>
      <c r="CC265" s="105"/>
      <c r="CD265" s="105"/>
      <c r="CE265" s="105"/>
      <c r="CF265" s="105"/>
      <c r="CG265" s="105"/>
    </row>
    <row r="266" spans="1:85" ht="12.7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  <c r="BT266" s="105"/>
      <c r="BU266" s="105"/>
      <c r="BV266" s="105"/>
      <c r="BW266" s="105"/>
      <c r="BX266" s="105"/>
      <c r="BY266" s="105"/>
      <c r="BZ266" s="105"/>
      <c r="CA266" s="105"/>
      <c r="CB266" s="105"/>
      <c r="CC266" s="105"/>
      <c r="CD266" s="105"/>
      <c r="CE266" s="105"/>
      <c r="CF266" s="105"/>
      <c r="CG266" s="105"/>
    </row>
    <row r="267" spans="1:85" ht="12.7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  <c r="BT267" s="105"/>
      <c r="BU267" s="105"/>
      <c r="BV267" s="105"/>
      <c r="BW267" s="105"/>
      <c r="BX267" s="105"/>
      <c r="BY267" s="105"/>
      <c r="BZ267" s="105"/>
      <c r="CA267" s="105"/>
      <c r="CB267" s="105"/>
      <c r="CC267" s="105"/>
      <c r="CD267" s="105"/>
      <c r="CE267" s="105"/>
      <c r="CF267" s="105"/>
      <c r="CG267" s="105"/>
    </row>
    <row r="268" spans="1:85" ht="12.7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  <c r="BT268" s="105"/>
      <c r="BU268" s="105"/>
      <c r="BV268" s="105"/>
      <c r="BW268" s="105"/>
      <c r="BX268" s="105"/>
      <c r="BY268" s="105"/>
      <c r="BZ268" s="105"/>
      <c r="CA268" s="105"/>
      <c r="CB268" s="105"/>
      <c r="CC268" s="105"/>
      <c r="CD268" s="105"/>
      <c r="CE268" s="105"/>
      <c r="CF268" s="105"/>
      <c r="CG268" s="105"/>
    </row>
    <row r="269" spans="1:85" ht="12.7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  <c r="BT269" s="105"/>
      <c r="BU269" s="105"/>
      <c r="BV269" s="105"/>
      <c r="BW269" s="105"/>
      <c r="BX269" s="105"/>
      <c r="BY269" s="105"/>
      <c r="BZ269" s="105"/>
      <c r="CA269" s="105"/>
      <c r="CB269" s="105"/>
      <c r="CC269" s="105"/>
      <c r="CD269" s="105"/>
      <c r="CE269" s="105"/>
      <c r="CF269" s="105"/>
      <c r="CG269" s="105"/>
    </row>
    <row r="270" spans="1:85" ht="12.7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  <c r="BT270" s="105"/>
      <c r="BU270" s="105"/>
      <c r="BV270" s="105"/>
      <c r="BW270" s="105"/>
      <c r="BX270" s="105"/>
      <c r="BY270" s="105"/>
      <c r="BZ270" s="105"/>
      <c r="CA270" s="105"/>
      <c r="CB270" s="105"/>
      <c r="CC270" s="105"/>
      <c r="CD270" s="105"/>
      <c r="CE270" s="105"/>
      <c r="CF270" s="105"/>
      <c r="CG270" s="105"/>
    </row>
    <row r="271" spans="1:85" ht="12.7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  <c r="BT271" s="105"/>
      <c r="BU271" s="105"/>
      <c r="BV271" s="105"/>
      <c r="BW271" s="105"/>
      <c r="BX271" s="105"/>
      <c r="BY271" s="105"/>
      <c r="BZ271" s="105"/>
      <c r="CA271" s="105"/>
      <c r="CB271" s="105"/>
      <c r="CC271" s="105"/>
      <c r="CD271" s="105"/>
      <c r="CE271" s="105"/>
      <c r="CF271" s="105"/>
      <c r="CG271" s="105"/>
    </row>
    <row r="272" spans="1:85" ht="12.7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  <c r="BT272" s="105"/>
      <c r="BU272" s="105"/>
      <c r="BV272" s="105"/>
      <c r="BW272" s="105"/>
      <c r="BX272" s="105"/>
      <c r="BY272" s="105"/>
      <c r="BZ272" s="105"/>
      <c r="CA272" s="105"/>
      <c r="CB272" s="105"/>
      <c r="CC272" s="105"/>
      <c r="CD272" s="105"/>
      <c r="CE272" s="105"/>
      <c r="CF272" s="105"/>
      <c r="CG272" s="105"/>
    </row>
    <row r="273" spans="1:85" ht="12.7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  <c r="BT273" s="105"/>
      <c r="BU273" s="105"/>
      <c r="BV273" s="105"/>
      <c r="BW273" s="105"/>
      <c r="BX273" s="105"/>
      <c r="BY273" s="105"/>
      <c r="BZ273" s="105"/>
      <c r="CA273" s="105"/>
      <c r="CB273" s="105"/>
      <c r="CC273" s="105"/>
      <c r="CD273" s="105"/>
      <c r="CE273" s="105"/>
      <c r="CF273" s="105"/>
      <c r="CG273" s="105"/>
    </row>
    <row r="274" spans="1:85" ht="12.7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  <c r="BT274" s="105"/>
      <c r="BU274" s="105"/>
      <c r="BV274" s="105"/>
      <c r="BW274" s="105"/>
      <c r="BX274" s="105"/>
      <c r="BY274" s="105"/>
      <c r="BZ274" s="105"/>
      <c r="CA274" s="105"/>
      <c r="CB274" s="105"/>
      <c r="CC274" s="105"/>
      <c r="CD274" s="105"/>
      <c r="CE274" s="105"/>
      <c r="CF274" s="105"/>
      <c r="CG274" s="105"/>
    </row>
    <row r="275" spans="1:85" ht="12.7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  <c r="BT275" s="105"/>
      <c r="BU275" s="105"/>
      <c r="BV275" s="105"/>
      <c r="BW275" s="105"/>
      <c r="BX275" s="105"/>
      <c r="BY275" s="105"/>
      <c r="BZ275" s="105"/>
      <c r="CA275" s="105"/>
      <c r="CB275" s="105"/>
      <c r="CC275" s="105"/>
      <c r="CD275" s="105"/>
      <c r="CE275" s="105"/>
      <c r="CF275" s="105"/>
      <c r="CG275" s="105"/>
    </row>
    <row r="276" spans="1:85" ht="12.7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  <c r="BT276" s="105"/>
      <c r="BU276" s="105"/>
      <c r="BV276" s="105"/>
      <c r="BW276" s="105"/>
      <c r="BX276" s="105"/>
      <c r="BY276" s="105"/>
      <c r="BZ276" s="105"/>
      <c r="CA276" s="105"/>
      <c r="CB276" s="105"/>
      <c r="CC276" s="105"/>
      <c r="CD276" s="105"/>
      <c r="CE276" s="105"/>
      <c r="CF276" s="105"/>
      <c r="CG276" s="105"/>
    </row>
    <row r="277" spans="1:85" ht="12.7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  <c r="BT277" s="105"/>
      <c r="BU277" s="105"/>
      <c r="BV277" s="105"/>
      <c r="BW277" s="105"/>
      <c r="BX277" s="105"/>
      <c r="BY277" s="105"/>
      <c r="BZ277" s="105"/>
      <c r="CA277" s="105"/>
      <c r="CB277" s="105"/>
      <c r="CC277" s="105"/>
      <c r="CD277" s="105"/>
      <c r="CE277" s="105"/>
      <c r="CF277" s="105"/>
      <c r="CG277" s="105"/>
    </row>
    <row r="278" spans="1:85" ht="12.7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  <c r="BT278" s="105"/>
      <c r="BU278" s="105"/>
      <c r="BV278" s="105"/>
      <c r="BW278" s="105"/>
      <c r="BX278" s="105"/>
      <c r="BY278" s="105"/>
      <c r="BZ278" s="105"/>
      <c r="CA278" s="105"/>
      <c r="CB278" s="105"/>
      <c r="CC278" s="105"/>
      <c r="CD278" s="105"/>
      <c r="CE278" s="105"/>
      <c r="CF278" s="105"/>
      <c r="CG278" s="105"/>
    </row>
    <row r="279" spans="1:85" ht="12.7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  <c r="BT279" s="105"/>
      <c r="BU279" s="105"/>
      <c r="BV279" s="105"/>
      <c r="BW279" s="105"/>
      <c r="BX279" s="105"/>
      <c r="BY279" s="105"/>
      <c r="BZ279" s="105"/>
      <c r="CA279" s="105"/>
      <c r="CB279" s="105"/>
      <c r="CC279" s="105"/>
      <c r="CD279" s="105"/>
      <c r="CE279" s="105"/>
      <c r="CF279" s="105"/>
      <c r="CG279" s="105"/>
    </row>
    <row r="280" spans="1:85" ht="12.7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  <c r="BT280" s="105"/>
      <c r="BU280" s="105"/>
      <c r="BV280" s="105"/>
      <c r="BW280" s="105"/>
      <c r="BX280" s="105"/>
      <c r="BY280" s="105"/>
      <c r="BZ280" s="105"/>
      <c r="CA280" s="105"/>
      <c r="CB280" s="105"/>
      <c r="CC280" s="105"/>
      <c r="CD280" s="105"/>
      <c r="CE280" s="105"/>
      <c r="CF280" s="105"/>
      <c r="CG280" s="105"/>
    </row>
    <row r="281" spans="1:85" ht="12.7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  <c r="BT281" s="105"/>
      <c r="BU281" s="105"/>
      <c r="BV281" s="105"/>
      <c r="BW281" s="105"/>
      <c r="BX281" s="105"/>
      <c r="BY281" s="105"/>
      <c r="BZ281" s="105"/>
      <c r="CA281" s="105"/>
      <c r="CB281" s="105"/>
      <c r="CC281" s="105"/>
      <c r="CD281" s="105"/>
      <c r="CE281" s="105"/>
      <c r="CF281" s="105"/>
      <c r="CG281" s="105"/>
    </row>
    <row r="282" spans="1:85" ht="12.7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  <c r="BT282" s="105"/>
      <c r="BU282" s="105"/>
      <c r="BV282" s="105"/>
      <c r="BW282" s="105"/>
      <c r="BX282" s="105"/>
      <c r="BY282" s="105"/>
      <c r="BZ282" s="105"/>
      <c r="CA282" s="105"/>
      <c r="CB282" s="105"/>
      <c r="CC282" s="105"/>
      <c r="CD282" s="105"/>
      <c r="CE282" s="105"/>
      <c r="CF282" s="105"/>
      <c r="CG282" s="105"/>
    </row>
    <row r="283" spans="1:85" ht="12.7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  <c r="BT283" s="105"/>
      <c r="BU283" s="105"/>
      <c r="BV283" s="105"/>
      <c r="BW283" s="105"/>
      <c r="BX283" s="105"/>
      <c r="BY283" s="105"/>
      <c r="BZ283" s="105"/>
      <c r="CA283" s="105"/>
      <c r="CB283" s="105"/>
      <c r="CC283" s="105"/>
      <c r="CD283" s="105"/>
      <c r="CE283" s="105"/>
      <c r="CF283" s="105"/>
      <c r="CG283" s="105"/>
    </row>
    <row r="284" spans="1:85" ht="12.7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  <c r="BT284" s="105"/>
      <c r="BU284" s="105"/>
      <c r="BV284" s="105"/>
      <c r="BW284" s="105"/>
      <c r="BX284" s="105"/>
      <c r="BY284" s="105"/>
      <c r="BZ284" s="105"/>
      <c r="CA284" s="105"/>
      <c r="CB284" s="105"/>
      <c r="CC284" s="105"/>
      <c r="CD284" s="105"/>
      <c r="CE284" s="105"/>
      <c r="CF284" s="105"/>
      <c r="CG284" s="105"/>
    </row>
    <row r="285" spans="1:85" ht="12.7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  <c r="BT285" s="105"/>
      <c r="BU285" s="105"/>
      <c r="BV285" s="105"/>
      <c r="BW285" s="105"/>
      <c r="BX285" s="105"/>
      <c r="BY285" s="105"/>
      <c r="BZ285" s="105"/>
      <c r="CA285" s="105"/>
      <c r="CB285" s="105"/>
      <c r="CC285" s="105"/>
      <c r="CD285" s="105"/>
      <c r="CE285" s="105"/>
      <c r="CF285" s="105"/>
      <c r="CG285" s="105"/>
    </row>
    <row r="286" spans="1:85" ht="12.7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  <c r="BT286" s="105"/>
      <c r="BU286" s="105"/>
      <c r="BV286" s="105"/>
      <c r="BW286" s="105"/>
      <c r="BX286" s="105"/>
      <c r="BY286" s="105"/>
      <c r="BZ286" s="105"/>
      <c r="CA286" s="105"/>
      <c r="CB286" s="105"/>
      <c r="CC286" s="105"/>
      <c r="CD286" s="105"/>
      <c r="CE286" s="105"/>
      <c r="CF286" s="105"/>
      <c r="CG286" s="105"/>
    </row>
    <row r="287" spans="1:85" ht="12.7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  <c r="BT287" s="105"/>
      <c r="BU287" s="105"/>
      <c r="BV287" s="105"/>
      <c r="BW287" s="105"/>
      <c r="BX287" s="105"/>
      <c r="BY287" s="105"/>
      <c r="BZ287" s="105"/>
      <c r="CA287" s="105"/>
      <c r="CB287" s="105"/>
      <c r="CC287" s="105"/>
      <c r="CD287" s="105"/>
      <c r="CE287" s="105"/>
      <c r="CF287" s="105"/>
      <c r="CG287" s="105"/>
    </row>
    <row r="288" spans="1:85" ht="12.7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  <c r="BT288" s="105"/>
      <c r="BU288" s="105"/>
      <c r="BV288" s="105"/>
      <c r="BW288" s="105"/>
      <c r="BX288" s="105"/>
      <c r="BY288" s="105"/>
      <c r="BZ288" s="105"/>
      <c r="CA288" s="105"/>
      <c r="CB288" s="105"/>
      <c r="CC288" s="105"/>
      <c r="CD288" s="105"/>
      <c r="CE288" s="105"/>
      <c r="CF288" s="105"/>
      <c r="CG288" s="105"/>
    </row>
    <row r="289" spans="1:85" ht="12.7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  <c r="BT289" s="105"/>
      <c r="BU289" s="105"/>
      <c r="BV289" s="105"/>
      <c r="BW289" s="105"/>
      <c r="BX289" s="105"/>
      <c r="BY289" s="105"/>
      <c r="BZ289" s="105"/>
      <c r="CA289" s="105"/>
      <c r="CB289" s="105"/>
      <c r="CC289" s="105"/>
      <c r="CD289" s="105"/>
      <c r="CE289" s="105"/>
      <c r="CF289" s="105"/>
      <c r="CG289" s="105"/>
    </row>
    <row r="290" spans="1:85" ht="12.7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  <c r="BT290" s="105"/>
      <c r="BU290" s="105"/>
      <c r="BV290" s="105"/>
      <c r="BW290" s="105"/>
      <c r="BX290" s="105"/>
      <c r="BY290" s="105"/>
      <c r="BZ290" s="105"/>
      <c r="CA290" s="105"/>
      <c r="CB290" s="105"/>
      <c r="CC290" s="105"/>
      <c r="CD290" s="105"/>
      <c r="CE290" s="105"/>
      <c r="CF290" s="105"/>
      <c r="CG290" s="105"/>
    </row>
    <row r="291" spans="1:85" ht="12.7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  <c r="BT291" s="105"/>
      <c r="BU291" s="105"/>
      <c r="BV291" s="105"/>
      <c r="BW291" s="105"/>
      <c r="BX291" s="105"/>
      <c r="BY291" s="105"/>
      <c r="BZ291" s="105"/>
      <c r="CA291" s="105"/>
      <c r="CB291" s="105"/>
      <c r="CC291" s="105"/>
      <c r="CD291" s="105"/>
      <c r="CE291" s="105"/>
      <c r="CF291" s="105"/>
      <c r="CG291" s="105"/>
    </row>
    <row r="292" spans="1:85" ht="12.7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  <c r="BT292" s="105"/>
      <c r="BU292" s="105"/>
      <c r="BV292" s="105"/>
      <c r="BW292" s="105"/>
      <c r="BX292" s="105"/>
      <c r="BY292" s="105"/>
      <c r="BZ292" s="105"/>
      <c r="CA292" s="105"/>
      <c r="CB292" s="105"/>
      <c r="CC292" s="105"/>
      <c r="CD292" s="105"/>
      <c r="CE292" s="105"/>
      <c r="CF292" s="105"/>
      <c r="CG292" s="105"/>
    </row>
    <row r="293" spans="1:85" ht="12.7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  <c r="BT293" s="105"/>
      <c r="BU293" s="105"/>
      <c r="BV293" s="105"/>
      <c r="BW293" s="105"/>
      <c r="BX293" s="105"/>
      <c r="BY293" s="105"/>
      <c r="BZ293" s="105"/>
      <c r="CA293" s="105"/>
      <c r="CB293" s="105"/>
      <c r="CC293" s="105"/>
      <c r="CD293" s="105"/>
      <c r="CE293" s="105"/>
      <c r="CF293" s="105"/>
      <c r="CG293" s="105"/>
    </row>
    <row r="294" spans="1:85" ht="12.7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  <c r="BT294" s="105"/>
      <c r="BU294" s="105"/>
      <c r="BV294" s="105"/>
      <c r="BW294" s="105"/>
      <c r="BX294" s="105"/>
      <c r="BY294" s="105"/>
      <c r="BZ294" s="105"/>
      <c r="CA294" s="105"/>
      <c r="CB294" s="105"/>
      <c r="CC294" s="105"/>
      <c r="CD294" s="105"/>
      <c r="CE294" s="105"/>
      <c r="CF294" s="105"/>
      <c r="CG294" s="105"/>
    </row>
    <row r="295" spans="1:85" ht="12.7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  <c r="BT295" s="105"/>
      <c r="BU295" s="105"/>
      <c r="BV295" s="105"/>
      <c r="BW295" s="105"/>
      <c r="BX295" s="105"/>
      <c r="BY295" s="105"/>
      <c r="BZ295" s="105"/>
      <c r="CA295" s="105"/>
      <c r="CB295" s="105"/>
      <c r="CC295" s="105"/>
      <c r="CD295" s="105"/>
      <c r="CE295" s="105"/>
      <c r="CF295" s="105"/>
      <c r="CG295" s="105"/>
    </row>
    <row r="296" spans="1:85" ht="12.7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  <c r="BT296" s="105"/>
      <c r="BU296" s="105"/>
      <c r="BV296" s="105"/>
      <c r="BW296" s="105"/>
      <c r="BX296" s="105"/>
      <c r="BY296" s="105"/>
      <c r="BZ296" s="105"/>
      <c r="CA296" s="105"/>
      <c r="CB296" s="105"/>
      <c r="CC296" s="105"/>
      <c r="CD296" s="105"/>
      <c r="CE296" s="105"/>
      <c r="CF296" s="105"/>
      <c r="CG296" s="105"/>
    </row>
    <row r="297" spans="1:85" ht="12.7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  <c r="BT297" s="105"/>
      <c r="BU297" s="105"/>
      <c r="BV297" s="105"/>
      <c r="BW297" s="105"/>
      <c r="BX297" s="105"/>
      <c r="BY297" s="105"/>
      <c r="BZ297" s="105"/>
      <c r="CA297" s="105"/>
      <c r="CB297" s="105"/>
      <c r="CC297" s="105"/>
      <c r="CD297" s="105"/>
      <c r="CE297" s="105"/>
      <c r="CF297" s="105"/>
      <c r="CG297" s="105"/>
    </row>
    <row r="298" spans="1:85" ht="12.7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  <c r="BT298" s="105"/>
      <c r="BU298" s="105"/>
      <c r="BV298" s="105"/>
      <c r="BW298" s="105"/>
      <c r="BX298" s="105"/>
      <c r="BY298" s="105"/>
      <c r="BZ298" s="105"/>
      <c r="CA298" s="105"/>
      <c r="CB298" s="105"/>
      <c r="CC298" s="105"/>
      <c r="CD298" s="105"/>
      <c r="CE298" s="105"/>
      <c r="CF298" s="105"/>
      <c r="CG298" s="105"/>
    </row>
    <row r="299" spans="1:85" ht="12.7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  <c r="BT299" s="105"/>
      <c r="BU299" s="105"/>
      <c r="BV299" s="105"/>
      <c r="BW299" s="105"/>
      <c r="BX299" s="105"/>
      <c r="BY299" s="105"/>
      <c r="BZ299" s="105"/>
      <c r="CA299" s="105"/>
      <c r="CB299" s="105"/>
      <c r="CC299" s="105"/>
      <c r="CD299" s="105"/>
      <c r="CE299" s="105"/>
      <c r="CF299" s="105"/>
      <c r="CG299" s="105"/>
    </row>
    <row r="300" spans="1:85" ht="12.7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  <c r="BT300" s="105"/>
      <c r="BU300" s="105"/>
      <c r="BV300" s="105"/>
      <c r="BW300" s="105"/>
      <c r="BX300" s="105"/>
      <c r="BY300" s="105"/>
      <c r="BZ300" s="105"/>
      <c r="CA300" s="105"/>
      <c r="CB300" s="105"/>
      <c r="CC300" s="105"/>
      <c r="CD300" s="105"/>
      <c r="CE300" s="105"/>
      <c r="CF300" s="105"/>
      <c r="CG300" s="105"/>
    </row>
    <row r="301" spans="1:85" ht="12.7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  <c r="BT301" s="105"/>
      <c r="BU301" s="105"/>
      <c r="BV301" s="105"/>
      <c r="BW301" s="105"/>
      <c r="BX301" s="105"/>
      <c r="BY301" s="105"/>
      <c r="BZ301" s="105"/>
      <c r="CA301" s="105"/>
      <c r="CB301" s="105"/>
      <c r="CC301" s="105"/>
      <c r="CD301" s="105"/>
      <c r="CE301" s="105"/>
      <c r="CF301" s="105"/>
      <c r="CG301" s="105"/>
    </row>
    <row r="302" spans="1:85" ht="12.7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  <c r="BT302" s="105"/>
      <c r="BU302" s="105"/>
      <c r="BV302" s="105"/>
      <c r="BW302" s="105"/>
      <c r="BX302" s="105"/>
      <c r="BY302" s="105"/>
      <c r="BZ302" s="105"/>
      <c r="CA302" s="105"/>
      <c r="CB302" s="105"/>
      <c r="CC302" s="105"/>
      <c r="CD302" s="105"/>
      <c r="CE302" s="105"/>
      <c r="CF302" s="105"/>
      <c r="CG302" s="105"/>
    </row>
    <row r="303" spans="1:85" ht="12.7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  <c r="BT303" s="105"/>
      <c r="BU303" s="105"/>
      <c r="BV303" s="105"/>
      <c r="BW303" s="105"/>
      <c r="BX303" s="105"/>
      <c r="BY303" s="105"/>
      <c r="BZ303" s="105"/>
      <c r="CA303" s="105"/>
      <c r="CB303" s="105"/>
      <c r="CC303" s="105"/>
      <c r="CD303" s="105"/>
      <c r="CE303" s="105"/>
      <c r="CF303" s="105"/>
      <c r="CG303" s="105"/>
    </row>
    <row r="304" spans="1:85" ht="12.7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  <c r="BT304" s="105"/>
      <c r="BU304" s="105"/>
      <c r="BV304" s="105"/>
      <c r="BW304" s="105"/>
      <c r="BX304" s="105"/>
      <c r="BY304" s="105"/>
      <c r="BZ304" s="105"/>
      <c r="CA304" s="105"/>
      <c r="CB304" s="105"/>
      <c r="CC304" s="105"/>
      <c r="CD304" s="105"/>
      <c r="CE304" s="105"/>
      <c r="CF304" s="105"/>
      <c r="CG304" s="105"/>
    </row>
    <row r="305" spans="1:85" ht="12.7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  <c r="BT305" s="105"/>
      <c r="BU305" s="105"/>
      <c r="BV305" s="105"/>
      <c r="BW305" s="105"/>
      <c r="BX305" s="105"/>
      <c r="BY305" s="105"/>
      <c r="BZ305" s="105"/>
      <c r="CA305" s="105"/>
      <c r="CB305" s="105"/>
      <c r="CC305" s="105"/>
      <c r="CD305" s="105"/>
      <c r="CE305" s="105"/>
      <c r="CF305" s="105"/>
      <c r="CG305" s="105"/>
    </row>
    <row r="306" spans="1:85" ht="12.7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  <c r="BT306" s="105"/>
      <c r="BU306" s="105"/>
      <c r="BV306" s="105"/>
      <c r="BW306" s="105"/>
      <c r="BX306" s="105"/>
      <c r="BY306" s="105"/>
      <c r="BZ306" s="105"/>
      <c r="CA306" s="105"/>
      <c r="CB306" s="105"/>
      <c r="CC306" s="105"/>
      <c r="CD306" s="105"/>
      <c r="CE306" s="105"/>
      <c r="CF306" s="105"/>
      <c r="CG306" s="105"/>
    </row>
    <row r="307" spans="1:85" ht="12.7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  <c r="BT307" s="105"/>
      <c r="BU307" s="105"/>
      <c r="BV307" s="105"/>
      <c r="BW307" s="105"/>
      <c r="BX307" s="105"/>
      <c r="BY307" s="105"/>
      <c r="BZ307" s="105"/>
      <c r="CA307" s="105"/>
      <c r="CB307" s="105"/>
      <c r="CC307" s="105"/>
      <c r="CD307" s="105"/>
      <c r="CE307" s="105"/>
      <c r="CF307" s="105"/>
      <c r="CG307" s="105"/>
    </row>
    <row r="308" spans="1:85" ht="12.7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  <c r="BT308" s="105"/>
      <c r="BU308" s="105"/>
      <c r="BV308" s="105"/>
      <c r="BW308" s="105"/>
      <c r="BX308" s="105"/>
      <c r="BY308" s="105"/>
      <c r="BZ308" s="105"/>
      <c r="CA308" s="105"/>
      <c r="CB308" s="105"/>
      <c r="CC308" s="105"/>
      <c r="CD308" s="105"/>
      <c r="CE308" s="105"/>
      <c r="CF308" s="105"/>
      <c r="CG308" s="105"/>
    </row>
    <row r="309" spans="1:85" ht="12.7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  <c r="BT309" s="105"/>
      <c r="BU309" s="105"/>
      <c r="BV309" s="105"/>
      <c r="BW309" s="105"/>
      <c r="BX309" s="105"/>
      <c r="BY309" s="105"/>
      <c r="BZ309" s="105"/>
      <c r="CA309" s="105"/>
      <c r="CB309" s="105"/>
      <c r="CC309" s="105"/>
      <c r="CD309" s="105"/>
      <c r="CE309" s="105"/>
      <c r="CF309" s="105"/>
      <c r="CG309" s="105"/>
    </row>
    <row r="310" spans="1:85" ht="12.7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  <c r="BT310" s="105"/>
      <c r="BU310" s="105"/>
      <c r="BV310" s="105"/>
      <c r="BW310" s="105"/>
      <c r="BX310" s="105"/>
      <c r="BY310" s="105"/>
      <c r="BZ310" s="105"/>
      <c r="CA310" s="105"/>
      <c r="CB310" s="105"/>
      <c r="CC310" s="105"/>
      <c r="CD310" s="105"/>
      <c r="CE310" s="105"/>
      <c r="CF310" s="105"/>
      <c r="CG310" s="105"/>
    </row>
    <row r="311" spans="1:85" ht="12.7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  <c r="BT311" s="105"/>
      <c r="BU311" s="105"/>
      <c r="BV311" s="105"/>
      <c r="BW311" s="105"/>
      <c r="BX311" s="105"/>
      <c r="BY311" s="105"/>
      <c r="BZ311" s="105"/>
      <c r="CA311" s="105"/>
      <c r="CB311" s="105"/>
      <c r="CC311" s="105"/>
      <c r="CD311" s="105"/>
      <c r="CE311" s="105"/>
      <c r="CF311" s="105"/>
      <c r="CG311" s="105"/>
    </row>
    <row r="312" spans="1:85" ht="12.7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  <c r="BT312" s="105"/>
      <c r="BU312" s="105"/>
      <c r="BV312" s="105"/>
      <c r="BW312" s="105"/>
      <c r="BX312" s="105"/>
      <c r="BY312" s="105"/>
      <c r="BZ312" s="105"/>
      <c r="CA312" s="105"/>
      <c r="CB312" s="105"/>
      <c r="CC312" s="105"/>
      <c r="CD312" s="105"/>
      <c r="CE312" s="105"/>
      <c r="CF312" s="105"/>
      <c r="CG312" s="105"/>
    </row>
    <row r="313" spans="1:85" ht="12.7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  <c r="BT313" s="105"/>
      <c r="BU313" s="105"/>
      <c r="BV313" s="105"/>
      <c r="BW313" s="105"/>
      <c r="BX313" s="105"/>
      <c r="BY313" s="105"/>
      <c r="BZ313" s="105"/>
      <c r="CA313" s="105"/>
      <c r="CB313" s="105"/>
      <c r="CC313" s="105"/>
      <c r="CD313" s="105"/>
      <c r="CE313" s="105"/>
      <c r="CF313" s="105"/>
      <c r="CG313" s="105"/>
    </row>
    <row r="314" spans="1:85" ht="12.7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  <c r="BT314" s="105"/>
      <c r="BU314" s="105"/>
      <c r="BV314" s="105"/>
      <c r="BW314" s="105"/>
      <c r="BX314" s="105"/>
      <c r="BY314" s="105"/>
      <c r="BZ314" s="105"/>
      <c r="CA314" s="105"/>
      <c r="CB314" s="105"/>
      <c r="CC314" s="105"/>
      <c r="CD314" s="105"/>
      <c r="CE314" s="105"/>
      <c r="CF314" s="105"/>
      <c r="CG314" s="105"/>
    </row>
    <row r="315" spans="1:85" ht="12.7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  <c r="BT315" s="105"/>
      <c r="BU315" s="105"/>
      <c r="BV315" s="105"/>
      <c r="BW315" s="105"/>
      <c r="BX315" s="105"/>
      <c r="BY315" s="105"/>
      <c r="BZ315" s="105"/>
      <c r="CA315" s="105"/>
      <c r="CB315" s="105"/>
      <c r="CC315" s="105"/>
      <c r="CD315" s="105"/>
      <c r="CE315" s="105"/>
      <c r="CF315" s="105"/>
      <c r="CG315" s="105"/>
    </row>
    <row r="316" spans="1:85" ht="12.7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  <c r="BT316" s="105"/>
      <c r="BU316" s="105"/>
      <c r="BV316" s="105"/>
      <c r="BW316" s="105"/>
      <c r="BX316" s="105"/>
      <c r="BY316" s="105"/>
      <c r="BZ316" s="105"/>
      <c r="CA316" s="105"/>
      <c r="CB316" s="105"/>
      <c r="CC316" s="105"/>
      <c r="CD316" s="105"/>
      <c r="CE316" s="105"/>
      <c r="CF316" s="105"/>
      <c r="CG316" s="105"/>
    </row>
    <row r="317" spans="1:85" ht="12.7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  <c r="BT317" s="105"/>
      <c r="BU317" s="105"/>
      <c r="BV317" s="105"/>
      <c r="BW317" s="105"/>
      <c r="BX317" s="105"/>
      <c r="BY317" s="105"/>
      <c r="BZ317" s="105"/>
      <c r="CA317" s="105"/>
      <c r="CB317" s="105"/>
      <c r="CC317" s="105"/>
      <c r="CD317" s="105"/>
      <c r="CE317" s="105"/>
      <c r="CF317" s="105"/>
      <c r="CG317" s="105"/>
    </row>
    <row r="318" spans="1:85" ht="12.7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  <c r="BT318" s="105"/>
      <c r="BU318" s="105"/>
      <c r="BV318" s="105"/>
      <c r="BW318" s="105"/>
      <c r="BX318" s="105"/>
      <c r="BY318" s="105"/>
      <c r="BZ318" s="105"/>
      <c r="CA318" s="105"/>
      <c r="CB318" s="105"/>
      <c r="CC318" s="105"/>
      <c r="CD318" s="105"/>
      <c r="CE318" s="105"/>
      <c r="CF318" s="105"/>
      <c r="CG318" s="105"/>
    </row>
    <row r="319" spans="1:85" ht="12.7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  <c r="BT319" s="105"/>
      <c r="BU319" s="105"/>
      <c r="BV319" s="105"/>
      <c r="BW319" s="105"/>
      <c r="BX319" s="105"/>
      <c r="BY319" s="105"/>
      <c r="BZ319" s="105"/>
      <c r="CA319" s="105"/>
      <c r="CB319" s="105"/>
      <c r="CC319" s="105"/>
      <c r="CD319" s="105"/>
      <c r="CE319" s="105"/>
      <c r="CF319" s="105"/>
      <c r="CG319" s="105"/>
    </row>
    <row r="320" spans="1:85" ht="12.7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  <c r="BT320" s="105"/>
      <c r="BU320" s="105"/>
      <c r="BV320" s="105"/>
      <c r="BW320" s="105"/>
      <c r="BX320" s="105"/>
      <c r="BY320" s="105"/>
      <c r="BZ320" s="105"/>
      <c r="CA320" s="105"/>
      <c r="CB320" s="105"/>
      <c r="CC320" s="105"/>
      <c r="CD320" s="105"/>
      <c r="CE320" s="105"/>
      <c r="CF320" s="105"/>
      <c r="CG320" s="105"/>
    </row>
    <row r="321" spans="1:85" ht="12.7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  <c r="BT321" s="105"/>
      <c r="BU321" s="105"/>
      <c r="BV321" s="105"/>
      <c r="BW321" s="105"/>
      <c r="BX321" s="105"/>
      <c r="BY321" s="105"/>
      <c r="BZ321" s="105"/>
      <c r="CA321" s="105"/>
      <c r="CB321" s="105"/>
      <c r="CC321" s="105"/>
      <c r="CD321" s="105"/>
      <c r="CE321" s="105"/>
      <c r="CF321" s="105"/>
      <c r="CG321" s="105"/>
    </row>
    <row r="322" spans="1:85" ht="12.7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  <c r="BT322" s="105"/>
      <c r="BU322" s="105"/>
      <c r="BV322" s="105"/>
      <c r="BW322" s="105"/>
      <c r="BX322" s="105"/>
      <c r="BY322" s="105"/>
      <c r="BZ322" s="105"/>
      <c r="CA322" s="105"/>
      <c r="CB322" s="105"/>
      <c r="CC322" s="105"/>
      <c r="CD322" s="105"/>
      <c r="CE322" s="105"/>
      <c r="CF322" s="105"/>
      <c r="CG322" s="105"/>
    </row>
    <row r="323" spans="1:85" ht="12.7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  <c r="BT323" s="105"/>
      <c r="BU323" s="105"/>
      <c r="BV323" s="105"/>
      <c r="BW323" s="105"/>
      <c r="BX323" s="105"/>
      <c r="BY323" s="105"/>
      <c r="BZ323" s="105"/>
      <c r="CA323" s="105"/>
      <c r="CB323" s="105"/>
      <c r="CC323" s="105"/>
      <c r="CD323" s="105"/>
      <c r="CE323" s="105"/>
      <c r="CF323" s="105"/>
      <c r="CG323" s="105"/>
    </row>
    <row r="324" spans="1:85" ht="12.7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  <c r="BT324" s="105"/>
      <c r="BU324" s="105"/>
      <c r="BV324" s="105"/>
      <c r="BW324" s="105"/>
      <c r="BX324" s="105"/>
      <c r="BY324" s="105"/>
      <c r="BZ324" s="105"/>
      <c r="CA324" s="105"/>
      <c r="CB324" s="105"/>
      <c r="CC324" s="105"/>
      <c r="CD324" s="105"/>
      <c r="CE324" s="105"/>
      <c r="CF324" s="105"/>
      <c r="CG324" s="105"/>
    </row>
    <row r="325" spans="1:85" ht="12.7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  <c r="BT325" s="105"/>
      <c r="BU325" s="105"/>
      <c r="BV325" s="105"/>
      <c r="BW325" s="105"/>
      <c r="BX325" s="105"/>
      <c r="BY325" s="105"/>
      <c r="BZ325" s="105"/>
      <c r="CA325" s="105"/>
      <c r="CB325" s="105"/>
      <c r="CC325" s="105"/>
      <c r="CD325" s="105"/>
      <c r="CE325" s="105"/>
      <c r="CF325" s="105"/>
      <c r="CG325" s="105"/>
    </row>
    <row r="326" spans="1:85" ht="12.7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  <c r="BT326" s="105"/>
      <c r="BU326" s="105"/>
      <c r="BV326" s="105"/>
      <c r="BW326" s="105"/>
      <c r="BX326" s="105"/>
      <c r="BY326" s="105"/>
      <c r="BZ326" s="105"/>
      <c r="CA326" s="105"/>
      <c r="CB326" s="105"/>
      <c r="CC326" s="105"/>
      <c r="CD326" s="105"/>
      <c r="CE326" s="105"/>
      <c r="CF326" s="105"/>
      <c r="CG326" s="105"/>
    </row>
    <row r="327" spans="1:85" ht="12.7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  <c r="BT327" s="105"/>
      <c r="BU327" s="105"/>
      <c r="BV327" s="105"/>
      <c r="BW327" s="105"/>
      <c r="BX327" s="105"/>
      <c r="BY327" s="105"/>
      <c r="BZ327" s="105"/>
      <c r="CA327" s="105"/>
      <c r="CB327" s="105"/>
      <c r="CC327" s="105"/>
      <c r="CD327" s="105"/>
      <c r="CE327" s="105"/>
      <c r="CF327" s="105"/>
      <c r="CG327" s="105"/>
    </row>
    <row r="328" spans="1:85" ht="12.7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  <c r="BT328" s="105"/>
      <c r="BU328" s="105"/>
      <c r="BV328" s="105"/>
      <c r="BW328" s="105"/>
      <c r="BX328" s="105"/>
      <c r="BY328" s="105"/>
      <c r="BZ328" s="105"/>
      <c r="CA328" s="105"/>
      <c r="CB328" s="105"/>
      <c r="CC328" s="105"/>
      <c r="CD328" s="105"/>
      <c r="CE328" s="105"/>
      <c r="CF328" s="105"/>
      <c r="CG328" s="105"/>
    </row>
    <row r="329" spans="1:85" ht="12.7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  <c r="BT329" s="105"/>
      <c r="BU329" s="105"/>
      <c r="BV329" s="105"/>
      <c r="BW329" s="105"/>
      <c r="BX329" s="105"/>
      <c r="BY329" s="105"/>
      <c r="BZ329" s="105"/>
      <c r="CA329" s="105"/>
      <c r="CB329" s="105"/>
      <c r="CC329" s="105"/>
      <c r="CD329" s="105"/>
      <c r="CE329" s="105"/>
      <c r="CF329" s="105"/>
      <c r="CG329" s="105"/>
    </row>
    <row r="330" spans="1:85" ht="12.7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  <c r="BT330" s="105"/>
      <c r="BU330" s="105"/>
      <c r="BV330" s="105"/>
      <c r="BW330" s="105"/>
      <c r="BX330" s="105"/>
      <c r="BY330" s="105"/>
      <c r="BZ330" s="105"/>
      <c r="CA330" s="105"/>
      <c r="CB330" s="105"/>
      <c r="CC330" s="105"/>
      <c r="CD330" s="105"/>
      <c r="CE330" s="105"/>
      <c r="CF330" s="105"/>
      <c r="CG330" s="105"/>
    </row>
    <row r="331" spans="1:85" ht="12.7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  <c r="BT331" s="105"/>
      <c r="BU331" s="105"/>
      <c r="BV331" s="105"/>
      <c r="BW331" s="105"/>
      <c r="BX331" s="105"/>
      <c r="BY331" s="105"/>
      <c r="BZ331" s="105"/>
      <c r="CA331" s="105"/>
      <c r="CB331" s="105"/>
      <c r="CC331" s="105"/>
      <c r="CD331" s="105"/>
      <c r="CE331" s="105"/>
      <c r="CF331" s="105"/>
      <c r="CG331" s="105"/>
    </row>
    <row r="332" spans="1:85" ht="12.7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  <c r="BT332" s="105"/>
      <c r="BU332" s="105"/>
      <c r="BV332" s="105"/>
      <c r="BW332" s="105"/>
      <c r="BX332" s="105"/>
      <c r="BY332" s="105"/>
      <c r="BZ332" s="105"/>
      <c r="CA332" s="105"/>
      <c r="CB332" s="105"/>
      <c r="CC332" s="105"/>
      <c r="CD332" s="105"/>
      <c r="CE332" s="105"/>
      <c r="CF332" s="105"/>
      <c r="CG332" s="105"/>
    </row>
    <row r="333" spans="1:85" ht="12.7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  <c r="BT333" s="105"/>
      <c r="BU333" s="105"/>
      <c r="BV333" s="105"/>
      <c r="BW333" s="105"/>
      <c r="BX333" s="105"/>
      <c r="BY333" s="105"/>
      <c r="BZ333" s="105"/>
      <c r="CA333" s="105"/>
      <c r="CB333" s="105"/>
      <c r="CC333" s="105"/>
      <c r="CD333" s="105"/>
      <c r="CE333" s="105"/>
      <c r="CF333" s="105"/>
      <c r="CG333" s="105"/>
    </row>
    <row r="334" spans="1:85" ht="12.7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  <c r="BT334" s="105"/>
      <c r="BU334" s="105"/>
      <c r="BV334" s="105"/>
      <c r="BW334" s="105"/>
      <c r="BX334" s="105"/>
      <c r="BY334" s="105"/>
      <c r="BZ334" s="105"/>
      <c r="CA334" s="105"/>
      <c r="CB334" s="105"/>
      <c r="CC334" s="105"/>
      <c r="CD334" s="105"/>
      <c r="CE334" s="105"/>
      <c r="CF334" s="105"/>
      <c r="CG334" s="105"/>
    </row>
    <row r="335" spans="1:85" ht="12.7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  <c r="BT335" s="105"/>
      <c r="BU335" s="105"/>
      <c r="BV335" s="105"/>
      <c r="BW335" s="105"/>
      <c r="BX335" s="105"/>
      <c r="BY335" s="105"/>
      <c r="BZ335" s="105"/>
      <c r="CA335" s="105"/>
      <c r="CB335" s="105"/>
      <c r="CC335" s="105"/>
      <c r="CD335" s="105"/>
      <c r="CE335" s="105"/>
      <c r="CF335" s="105"/>
      <c r="CG335" s="105"/>
    </row>
    <row r="336" spans="1:85" ht="12.7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  <c r="BT336" s="105"/>
      <c r="BU336" s="105"/>
      <c r="BV336" s="105"/>
      <c r="BW336" s="105"/>
      <c r="BX336" s="105"/>
      <c r="BY336" s="105"/>
      <c r="BZ336" s="105"/>
      <c r="CA336" s="105"/>
      <c r="CB336" s="105"/>
      <c r="CC336" s="105"/>
      <c r="CD336" s="105"/>
      <c r="CE336" s="105"/>
      <c r="CF336" s="105"/>
      <c r="CG336" s="105"/>
    </row>
    <row r="337" spans="1:85" ht="12.7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  <c r="BT337" s="105"/>
      <c r="BU337" s="105"/>
      <c r="BV337" s="105"/>
      <c r="BW337" s="105"/>
      <c r="BX337" s="105"/>
      <c r="BY337" s="105"/>
      <c r="BZ337" s="105"/>
      <c r="CA337" s="105"/>
      <c r="CB337" s="105"/>
      <c r="CC337" s="105"/>
      <c r="CD337" s="105"/>
      <c r="CE337" s="105"/>
      <c r="CF337" s="105"/>
      <c r="CG337" s="105"/>
    </row>
    <row r="338" spans="1:85" ht="12.7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  <c r="BT338" s="105"/>
      <c r="BU338" s="105"/>
      <c r="BV338" s="105"/>
      <c r="BW338" s="105"/>
      <c r="BX338" s="105"/>
      <c r="BY338" s="105"/>
      <c r="BZ338" s="105"/>
      <c r="CA338" s="105"/>
      <c r="CB338" s="105"/>
      <c r="CC338" s="105"/>
      <c r="CD338" s="105"/>
      <c r="CE338" s="105"/>
      <c r="CF338" s="105"/>
      <c r="CG338" s="105"/>
    </row>
    <row r="339" spans="1:85" ht="12.7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  <c r="BT339" s="105"/>
      <c r="BU339" s="105"/>
      <c r="BV339" s="105"/>
      <c r="BW339" s="105"/>
      <c r="BX339" s="105"/>
      <c r="BY339" s="105"/>
      <c r="BZ339" s="105"/>
      <c r="CA339" s="105"/>
      <c r="CB339" s="105"/>
      <c r="CC339" s="105"/>
      <c r="CD339" s="105"/>
      <c r="CE339" s="105"/>
      <c r="CF339" s="105"/>
      <c r="CG339" s="105"/>
    </row>
    <row r="340" spans="1:85" ht="12.7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  <c r="BT340" s="105"/>
      <c r="BU340" s="105"/>
      <c r="BV340" s="105"/>
      <c r="BW340" s="105"/>
      <c r="BX340" s="105"/>
      <c r="BY340" s="105"/>
      <c r="BZ340" s="105"/>
      <c r="CA340" s="105"/>
      <c r="CB340" s="105"/>
      <c r="CC340" s="105"/>
      <c r="CD340" s="105"/>
      <c r="CE340" s="105"/>
      <c r="CF340" s="105"/>
      <c r="CG340" s="105"/>
    </row>
    <row r="341" spans="1:85" ht="12.7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  <c r="BT341" s="105"/>
      <c r="BU341" s="105"/>
      <c r="BV341" s="105"/>
      <c r="BW341" s="105"/>
      <c r="BX341" s="105"/>
      <c r="BY341" s="105"/>
      <c r="BZ341" s="105"/>
      <c r="CA341" s="105"/>
      <c r="CB341" s="105"/>
      <c r="CC341" s="105"/>
      <c r="CD341" s="105"/>
      <c r="CE341" s="105"/>
      <c r="CF341" s="105"/>
      <c r="CG341" s="105"/>
    </row>
    <row r="342" spans="1:85" ht="12.7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  <c r="BT342" s="105"/>
      <c r="BU342" s="105"/>
      <c r="BV342" s="105"/>
      <c r="BW342" s="105"/>
      <c r="BX342" s="105"/>
      <c r="BY342" s="105"/>
      <c r="BZ342" s="105"/>
      <c r="CA342" s="105"/>
      <c r="CB342" s="105"/>
      <c r="CC342" s="105"/>
      <c r="CD342" s="105"/>
      <c r="CE342" s="105"/>
      <c r="CF342" s="105"/>
      <c r="CG342" s="105"/>
    </row>
    <row r="343" spans="1:85" ht="12.7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  <c r="BT343" s="105"/>
      <c r="BU343" s="105"/>
      <c r="BV343" s="105"/>
      <c r="BW343" s="105"/>
      <c r="BX343" s="105"/>
      <c r="BY343" s="105"/>
      <c r="BZ343" s="105"/>
      <c r="CA343" s="105"/>
      <c r="CB343" s="105"/>
      <c r="CC343" s="105"/>
      <c r="CD343" s="105"/>
      <c r="CE343" s="105"/>
      <c r="CF343" s="105"/>
      <c r="CG343" s="105"/>
    </row>
    <row r="344" spans="1:85" ht="12.7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  <c r="BT344" s="105"/>
      <c r="BU344" s="105"/>
      <c r="BV344" s="105"/>
      <c r="BW344" s="105"/>
      <c r="BX344" s="105"/>
      <c r="BY344" s="105"/>
      <c r="BZ344" s="105"/>
      <c r="CA344" s="105"/>
      <c r="CB344" s="105"/>
      <c r="CC344" s="105"/>
      <c r="CD344" s="105"/>
      <c r="CE344" s="105"/>
      <c r="CF344" s="105"/>
      <c r="CG344" s="105"/>
    </row>
    <row r="345" spans="1:85" ht="12.7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  <c r="BT345" s="105"/>
      <c r="BU345" s="105"/>
      <c r="BV345" s="105"/>
      <c r="BW345" s="105"/>
      <c r="BX345" s="105"/>
      <c r="BY345" s="105"/>
      <c r="BZ345" s="105"/>
      <c r="CA345" s="105"/>
      <c r="CB345" s="105"/>
      <c r="CC345" s="105"/>
      <c r="CD345" s="105"/>
      <c r="CE345" s="105"/>
      <c r="CF345" s="105"/>
      <c r="CG345" s="105"/>
    </row>
    <row r="346" spans="1:85" ht="12.7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  <c r="BT346" s="105"/>
      <c r="BU346" s="105"/>
      <c r="BV346" s="105"/>
      <c r="BW346" s="105"/>
      <c r="BX346" s="105"/>
      <c r="BY346" s="105"/>
      <c r="BZ346" s="105"/>
      <c r="CA346" s="105"/>
      <c r="CB346" s="105"/>
      <c r="CC346" s="105"/>
      <c r="CD346" s="105"/>
      <c r="CE346" s="105"/>
      <c r="CF346" s="105"/>
      <c r="CG346" s="105"/>
    </row>
    <row r="347" spans="1:85" ht="12.7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  <c r="BT347" s="105"/>
      <c r="BU347" s="105"/>
      <c r="BV347" s="105"/>
      <c r="BW347" s="105"/>
      <c r="BX347" s="105"/>
      <c r="BY347" s="105"/>
      <c r="BZ347" s="105"/>
      <c r="CA347" s="105"/>
      <c r="CB347" s="105"/>
      <c r="CC347" s="105"/>
      <c r="CD347" s="105"/>
      <c r="CE347" s="105"/>
      <c r="CF347" s="105"/>
      <c r="CG347" s="105"/>
    </row>
    <row r="348" spans="1:85" ht="12.7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  <c r="BT348" s="105"/>
      <c r="BU348" s="105"/>
      <c r="BV348" s="105"/>
      <c r="BW348" s="105"/>
      <c r="BX348" s="105"/>
      <c r="BY348" s="105"/>
      <c r="BZ348" s="105"/>
      <c r="CA348" s="105"/>
      <c r="CB348" s="105"/>
      <c r="CC348" s="105"/>
      <c r="CD348" s="105"/>
      <c r="CE348" s="105"/>
      <c r="CF348" s="105"/>
      <c r="CG348" s="105"/>
    </row>
    <row r="349" spans="1:85" ht="12.7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  <c r="BT349" s="105"/>
      <c r="BU349" s="105"/>
      <c r="BV349" s="105"/>
      <c r="BW349" s="105"/>
      <c r="BX349" s="105"/>
      <c r="BY349" s="105"/>
      <c r="BZ349" s="105"/>
      <c r="CA349" s="105"/>
      <c r="CB349" s="105"/>
      <c r="CC349" s="105"/>
      <c r="CD349" s="105"/>
      <c r="CE349" s="105"/>
      <c r="CF349" s="105"/>
      <c r="CG349" s="105"/>
    </row>
    <row r="350" spans="1:85" ht="12.7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  <c r="BT350" s="105"/>
      <c r="BU350" s="105"/>
      <c r="BV350" s="105"/>
      <c r="BW350" s="105"/>
      <c r="BX350" s="105"/>
      <c r="BY350" s="105"/>
      <c r="BZ350" s="105"/>
      <c r="CA350" s="105"/>
      <c r="CB350" s="105"/>
      <c r="CC350" s="105"/>
      <c r="CD350" s="105"/>
      <c r="CE350" s="105"/>
      <c r="CF350" s="105"/>
      <c r="CG350" s="105"/>
    </row>
    <row r="351" spans="1:85" ht="12.7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  <c r="BT351" s="105"/>
      <c r="BU351" s="105"/>
      <c r="BV351" s="105"/>
      <c r="BW351" s="105"/>
      <c r="BX351" s="105"/>
      <c r="BY351" s="105"/>
      <c r="BZ351" s="105"/>
      <c r="CA351" s="105"/>
      <c r="CB351" s="105"/>
      <c r="CC351" s="105"/>
      <c r="CD351" s="105"/>
      <c r="CE351" s="105"/>
      <c r="CF351" s="105"/>
      <c r="CG351" s="105"/>
    </row>
    <row r="352" spans="1:85" ht="12.7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  <c r="BT352" s="105"/>
      <c r="BU352" s="105"/>
      <c r="BV352" s="105"/>
      <c r="BW352" s="105"/>
      <c r="BX352" s="105"/>
      <c r="BY352" s="105"/>
      <c r="BZ352" s="105"/>
      <c r="CA352" s="105"/>
      <c r="CB352" s="105"/>
      <c r="CC352" s="105"/>
      <c r="CD352" s="105"/>
      <c r="CE352" s="105"/>
      <c r="CF352" s="105"/>
      <c r="CG352" s="105"/>
    </row>
    <row r="353" spans="1:85" ht="12.7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  <c r="BT353" s="105"/>
      <c r="BU353" s="105"/>
      <c r="BV353" s="105"/>
      <c r="BW353" s="105"/>
      <c r="BX353" s="105"/>
      <c r="BY353" s="105"/>
      <c r="BZ353" s="105"/>
      <c r="CA353" s="105"/>
      <c r="CB353" s="105"/>
      <c r="CC353" s="105"/>
      <c r="CD353" s="105"/>
      <c r="CE353" s="105"/>
      <c r="CF353" s="105"/>
      <c r="CG353" s="105"/>
    </row>
    <row r="354" spans="1:85" ht="12.7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  <c r="BT354" s="105"/>
      <c r="BU354" s="105"/>
      <c r="BV354" s="105"/>
      <c r="BW354" s="105"/>
      <c r="BX354" s="105"/>
      <c r="BY354" s="105"/>
      <c r="BZ354" s="105"/>
      <c r="CA354" s="105"/>
      <c r="CB354" s="105"/>
      <c r="CC354" s="105"/>
      <c r="CD354" s="105"/>
      <c r="CE354" s="105"/>
      <c r="CF354" s="105"/>
      <c r="CG354" s="105"/>
    </row>
    <row r="355" spans="1:85" ht="12.7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  <c r="BT355" s="105"/>
      <c r="BU355" s="105"/>
      <c r="BV355" s="105"/>
      <c r="BW355" s="105"/>
      <c r="BX355" s="105"/>
      <c r="BY355" s="105"/>
      <c r="BZ355" s="105"/>
      <c r="CA355" s="105"/>
      <c r="CB355" s="105"/>
      <c r="CC355" s="105"/>
      <c r="CD355" s="105"/>
      <c r="CE355" s="105"/>
      <c r="CF355" s="105"/>
      <c r="CG355" s="105"/>
    </row>
    <row r="356" spans="1:85" ht="12.7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  <c r="BT356" s="105"/>
      <c r="BU356" s="105"/>
      <c r="BV356" s="105"/>
      <c r="BW356" s="105"/>
      <c r="BX356" s="105"/>
      <c r="BY356" s="105"/>
      <c r="BZ356" s="105"/>
      <c r="CA356" s="105"/>
      <c r="CB356" s="105"/>
      <c r="CC356" s="105"/>
      <c r="CD356" s="105"/>
      <c r="CE356" s="105"/>
      <c r="CF356" s="105"/>
      <c r="CG356" s="105"/>
    </row>
    <row r="357" spans="1:85" ht="12.7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  <c r="BT357" s="105"/>
      <c r="BU357" s="105"/>
      <c r="BV357" s="105"/>
      <c r="BW357" s="105"/>
      <c r="BX357" s="105"/>
      <c r="BY357" s="105"/>
      <c r="BZ357" s="105"/>
      <c r="CA357" s="105"/>
      <c r="CB357" s="105"/>
      <c r="CC357" s="105"/>
      <c r="CD357" s="105"/>
      <c r="CE357" s="105"/>
      <c r="CF357" s="105"/>
      <c r="CG357" s="105"/>
    </row>
    <row r="358" spans="1:85" ht="12.7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  <c r="BT358" s="105"/>
      <c r="BU358" s="105"/>
      <c r="BV358" s="105"/>
      <c r="BW358" s="105"/>
      <c r="BX358" s="105"/>
      <c r="BY358" s="105"/>
      <c r="BZ358" s="105"/>
      <c r="CA358" s="105"/>
      <c r="CB358" s="105"/>
      <c r="CC358" s="105"/>
      <c r="CD358" s="105"/>
      <c r="CE358" s="105"/>
      <c r="CF358" s="105"/>
      <c r="CG358" s="105"/>
    </row>
    <row r="359" spans="1:85" ht="12.7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  <c r="BT359" s="105"/>
      <c r="BU359" s="105"/>
      <c r="BV359" s="105"/>
      <c r="BW359" s="105"/>
      <c r="BX359" s="105"/>
      <c r="BY359" s="105"/>
      <c r="BZ359" s="105"/>
      <c r="CA359" s="105"/>
      <c r="CB359" s="105"/>
      <c r="CC359" s="105"/>
      <c r="CD359" s="105"/>
      <c r="CE359" s="105"/>
      <c r="CF359" s="105"/>
      <c r="CG359" s="105"/>
    </row>
    <row r="360" spans="1:85" ht="12.7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  <c r="BT360" s="105"/>
      <c r="BU360" s="105"/>
      <c r="BV360" s="105"/>
      <c r="BW360" s="105"/>
      <c r="BX360" s="105"/>
      <c r="BY360" s="105"/>
      <c r="BZ360" s="105"/>
      <c r="CA360" s="105"/>
      <c r="CB360" s="105"/>
      <c r="CC360" s="105"/>
      <c r="CD360" s="105"/>
      <c r="CE360" s="105"/>
      <c r="CF360" s="105"/>
      <c r="CG360" s="105"/>
    </row>
    <row r="361" spans="1:85" ht="12.7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  <c r="BT361" s="105"/>
      <c r="BU361" s="105"/>
      <c r="BV361" s="105"/>
      <c r="BW361" s="105"/>
      <c r="BX361" s="105"/>
      <c r="BY361" s="105"/>
      <c r="BZ361" s="105"/>
      <c r="CA361" s="105"/>
      <c r="CB361" s="105"/>
      <c r="CC361" s="105"/>
      <c r="CD361" s="105"/>
      <c r="CE361" s="105"/>
      <c r="CF361" s="105"/>
      <c r="CG361" s="105"/>
    </row>
    <row r="362" spans="1:85" ht="12.7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  <c r="BT362" s="105"/>
      <c r="BU362" s="105"/>
      <c r="BV362" s="105"/>
      <c r="BW362" s="105"/>
      <c r="BX362" s="105"/>
      <c r="BY362" s="105"/>
      <c r="BZ362" s="105"/>
      <c r="CA362" s="105"/>
      <c r="CB362" s="105"/>
      <c r="CC362" s="105"/>
      <c r="CD362" s="105"/>
      <c r="CE362" s="105"/>
      <c r="CF362" s="105"/>
      <c r="CG362" s="105"/>
    </row>
    <row r="363" spans="1:85" ht="12.7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  <c r="BT363" s="105"/>
      <c r="BU363" s="105"/>
      <c r="BV363" s="105"/>
      <c r="BW363" s="105"/>
      <c r="BX363" s="105"/>
      <c r="BY363" s="105"/>
      <c r="BZ363" s="105"/>
      <c r="CA363" s="105"/>
      <c r="CB363" s="105"/>
      <c r="CC363" s="105"/>
      <c r="CD363" s="105"/>
      <c r="CE363" s="105"/>
      <c r="CF363" s="105"/>
      <c r="CG363" s="105"/>
    </row>
    <row r="364" spans="1:85" ht="12.7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  <c r="BT364" s="105"/>
      <c r="BU364" s="105"/>
      <c r="BV364" s="105"/>
      <c r="BW364" s="105"/>
      <c r="BX364" s="105"/>
      <c r="BY364" s="105"/>
      <c r="BZ364" s="105"/>
      <c r="CA364" s="105"/>
      <c r="CB364" s="105"/>
      <c r="CC364" s="105"/>
      <c r="CD364" s="105"/>
      <c r="CE364" s="105"/>
      <c r="CF364" s="105"/>
      <c r="CG364" s="105"/>
    </row>
    <row r="365" spans="1:85" ht="12.7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  <c r="BT365" s="105"/>
      <c r="BU365" s="105"/>
      <c r="BV365" s="105"/>
      <c r="BW365" s="105"/>
      <c r="BX365" s="105"/>
      <c r="BY365" s="105"/>
      <c r="BZ365" s="105"/>
      <c r="CA365" s="105"/>
      <c r="CB365" s="105"/>
      <c r="CC365" s="105"/>
      <c r="CD365" s="105"/>
      <c r="CE365" s="105"/>
      <c r="CF365" s="105"/>
      <c r="CG365" s="105"/>
    </row>
    <row r="366" spans="1:85" ht="12.7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  <c r="BT366" s="105"/>
      <c r="BU366" s="105"/>
      <c r="BV366" s="105"/>
      <c r="BW366" s="105"/>
      <c r="BX366" s="105"/>
      <c r="BY366" s="105"/>
      <c r="BZ366" s="105"/>
      <c r="CA366" s="105"/>
      <c r="CB366" s="105"/>
      <c r="CC366" s="105"/>
      <c r="CD366" s="105"/>
      <c r="CE366" s="105"/>
      <c r="CF366" s="105"/>
      <c r="CG366" s="105"/>
    </row>
    <row r="367" spans="1:85" ht="12.7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  <c r="BT367" s="105"/>
      <c r="BU367" s="105"/>
      <c r="BV367" s="105"/>
      <c r="BW367" s="105"/>
      <c r="BX367" s="105"/>
      <c r="BY367" s="105"/>
      <c r="BZ367" s="105"/>
      <c r="CA367" s="105"/>
      <c r="CB367" s="105"/>
      <c r="CC367" s="105"/>
      <c r="CD367" s="105"/>
      <c r="CE367" s="105"/>
      <c r="CF367" s="105"/>
      <c r="CG367" s="105"/>
    </row>
    <row r="368" spans="1:85" ht="12.7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  <c r="BT368" s="105"/>
      <c r="BU368" s="105"/>
      <c r="BV368" s="105"/>
      <c r="BW368" s="105"/>
      <c r="BX368" s="105"/>
      <c r="BY368" s="105"/>
      <c r="BZ368" s="105"/>
      <c r="CA368" s="105"/>
      <c r="CB368" s="105"/>
      <c r="CC368" s="105"/>
      <c r="CD368" s="105"/>
      <c r="CE368" s="105"/>
      <c r="CF368" s="105"/>
      <c r="CG368" s="105"/>
    </row>
    <row r="369" spans="1:85" ht="12.7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  <c r="BT369" s="105"/>
      <c r="BU369" s="105"/>
      <c r="BV369" s="105"/>
      <c r="BW369" s="105"/>
      <c r="BX369" s="105"/>
      <c r="BY369" s="105"/>
      <c r="BZ369" s="105"/>
      <c r="CA369" s="105"/>
      <c r="CB369" s="105"/>
      <c r="CC369" s="105"/>
      <c r="CD369" s="105"/>
      <c r="CE369" s="105"/>
      <c r="CF369" s="105"/>
      <c r="CG369" s="105"/>
    </row>
    <row r="370" spans="1:85" ht="12.7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  <c r="BT370" s="105"/>
      <c r="BU370" s="105"/>
      <c r="BV370" s="105"/>
      <c r="BW370" s="105"/>
      <c r="BX370" s="105"/>
      <c r="BY370" s="105"/>
      <c r="BZ370" s="105"/>
      <c r="CA370" s="105"/>
      <c r="CB370" s="105"/>
      <c r="CC370" s="105"/>
      <c r="CD370" s="105"/>
      <c r="CE370" s="105"/>
      <c r="CF370" s="105"/>
      <c r="CG370" s="105"/>
    </row>
    <row r="371" spans="1:85" ht="12.7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  <c r="BT371" s="105"/>
      <c r="BU371" s="105"/>
      <c r="BV371" s="105"/>
      <c r="BW371" s="105"/>
      <c r="BX371" s="105"/>
      <c r="BY371" s="105"/>
      <c r="BZ371" s="105"/>
      <c r="CA371" s="105"/>
      <c r="CB371" s="105"/>
      <c r="CC371" s="105"/>
      <c r="CD371" s="105"/>
      <c r="CE371" s="105"/>
      <c r="CF371" s="105"/>
      <c r="CG371" s="105"/>
    </row>
    <row r="372" spans="1:85" ht="12.7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  <c r="BT372" s="105"/>
      <c r="BU372" s="105"/>
      <c r="BV372" s="105"/>
      <c r="BW372" s="105"/>
      <c r="BX372" s="105"/>
      <c r="BY372" s="105"/>
      <c r="BZ372" s="105"/>
      <c r="CA372" s="105"/>
      <c r="CB372" s="105"/>
      <c r="CC372" s="105"/>
      <c r="CD372" s="105"/>
      <c r="CE372" s="105"/>
      <c r="CF372" s="105"/>
      <c r="CG372" s="105"/>
    </row>
    <row r="373" spans="1:85" ht="12.7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  <c r="BT373" s="105"/>
      <c r="BU373" s="105"/>
      <c r="BV373" s="105"/>
      <c r="BW373" s="105"/>
      <c r="BX373" s="105"/>
      <c r="BY373" s="105"/>
      <c r="BZ373" s="105"/>
      <c r="CA373" s="105"/>
      <c r="CB373" s="105"/>
      <c r="CC373" s="105"/>
      <c r="CD373" s="105"/>
      <c r="CE373" s="105"/>
      <c r="CF373" s="105"/>
      <c r="CG373" s="105"/>
    </row>
    <row r="374" spans="1:85" ht="12.7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  <c r="BT374" s="105"/>
      <c r="BU374" s="105"/>
      <c r="BV374" s="105"/>
      <c r="BW374" s="105"/>
      <c r="BX374" s="105"/>
      <c r="BY374" s="105"/>
      <c r="BZ374" s="105"/>
      <c r="CA374" s="105"/>
      <c r="CB374" s="105"/>
      <c r="CC374" s="105"/>
      <c r="CD374" s="105"/>
      <c r="CE374" s="105"/>
      <c r="CF374" s="105"/>
      <c r="CG374" s="105"/>
    </row>
    <row r="375" spans="1:85" ht="12.7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  <c r="BT375" s="105"/>
      <c r="BU375" s="105"/>
      <c r="BV375" s="105"/>
      <c r="BW375" s="105"/>
      <c r="BX375" s="105"/>
      <c r="BY375" s="105"/>
      <c r="BZ375" s="105"/>
      <c r="CA375" s="105"/>
      <c r="CB375" s="105"/>
      <c r="CC375" s="105"/>
      <c r="CD375" s="105"/>
      <c r="CE375" s="105"/>
      <c r="CF375" s="105"/>
      <c r="CG375" s="105"/>
    </row>
    <row r="376" spans="1:85" ht="12.7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  <c r="BT376" s="105"/>
      <c r="BU376" s="105"/>
      <c r="BV376" s="105"/>
      <c r="BW376" s="105"/>
      <c r="BX376" s="105"/>
      <c r="BY376" s="105"/>
      <c r="BZ376" s="105"/>
      <c r="CA376" s="105"/>
      <c r="CB376" s="105"/>
      <c r="CC376" s="105"/>
      <c r="CD376" s="105"/>
      <c r="CE376" s="105"/>
      <c r="CF376" s="105"/>
      <c r="CG376" s="105"/>
    </row>
    <row r="377" spans="1:85" ht="12.7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  <c r="BT377" s="105"/>
      <c r="BU377" s="105"/>
      <c r="BV377" s="105"/>
      <c r="BW377" s="105"/>
      <c r="BX377" s="105"/>
      <c r="BY377" s="105"/>
      <c r="BZ377" s="105"/>
      <c r="CA377" s="105"/>
      <c r="CB377" s="105"/>
      <c r="CC377" s="105"/>
      <c r="CD377" s="105"/>
      <c r="CE377" s="105"/>
      <c r="CF377" s="105"/>
      <c r="CG377" s="105"/>
    </row>
    <row r="378" spans="1:85" ht="12.7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  <c r="BT378" s="105"/>
      <c r="BU378" s="105"/>
      <c r="BV378" s="105"/>
      <c r="BW378" s="105"/>
      <c r="BX378" s="105"/>
      <c r="BY378" s="105"/>
      <c r="BZ378" s="105"/>
      <c r="CA378" s="105"/>
      <c r="CB378" s="105"/>
      <c r="CC378" s="105"/>
      <c r="CD378" s="105"/>
      <c r="CE378" s="105"/>
      <c r="CF378" s="105"/>
      <c r="CG378" s="105"/>
    </row>
    <row r="379" spans="1:85" ht="12.7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  <c r="BT379" s="105"/>
      <c r="BU379" s="105"/>
      <c r="BV379" s="105"/>
      <c r="BW379" s="105"/>
      <c r="BX379" s="105"/>
      <c r="BY379" s="105"/>
      <c r="BZ379" s="105"/>
      <c r="CA379" s="105"/>
      <c r="CB379" s="105"/>
      <c r="CC379" s="105"/>
      <c r="CD379" s="105"/>
      <c r="CE379" s="105"/>
      <c r="CF379" s="105"/>
      <c r="CG379" s="105"/>
    </row>
    <row r="380" spans="1:85" ht="12.7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  <c r="BT380" s="105"/>
      <c r="BU380" s="105"/>
      <c r="BV380" s="105"/>
      <c r="BW380" s="105"/>
      <c r="BX380" s="105"/>
      <c r="BY380" s="105"/>
      <c r="BZ380" s="105"/>
      <c r="CA380" s="105"/>
      <c r="CB380" s="105"/>
      <c r="CC380" s="105"/>
      <c r="CD380" s="105"/>
      <c r="CE380" s="105"/>
      <c r="CF380" s="105"/>
      <c r="CG380" s="105"/>
    </row>
    <row r="381" spans="1:85" ht="12.7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  <c r="BT381" s="105"/>
      <c r="BU381" s="105"/>
      <c r="BV381" s="105"/>
      <c r="BW381" s="105"/>
      <c r="BX381" s="105"/>
      <c r="BY381" s="105"/>
      <c r="BZ381" s="105"/>
      <c r="CA381" s="105"/>
      <c r="CB381" s="105"/>
      <c r="CC381" s="105"/>
      <c r="CD381" s="105"/>
      <c r="CE381" s="105"/>
      <c r="CF381" s="105"/>
      <c r="CG381" s="105"/>
    </row>
    <row r="382" spans="1:85" ht="12.7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  <c r="BT382" s="105"/>
      <c r="BU382" s="105"/>
      <c r="BV382" s="105"/>
      <c r="BW382" s="105"/>
      <c r="BX382" s="105"/>
      <c r="BY382" s="105"/>
      <c r="BZ382" s="105"/>
      <c r="CA382" s="105"/>
      <c r="CB382" s="105"/>
      <c r="CC382" s="105"/>
      <c r="CD382" s="105"/>
      <c r="CE382" s="105"/>
      <c r="CF382" s="105"/>
      <c r="CG382" s="105"/>
    </row>
    <row r="383" spans="1:85" ht="12.7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  <c r="BT383" s="105"/>
      <c r="BU383" s="105"/>
      <c r="BV383" s="105"/>
      <c r="BW383" s="105"/>
      <c r="BX383" s="105"/>
      <c r="BY383" s="105"/>
      <c r="BZ383" s="105"/>
      <c r="CA383" s="105"/>
      <c r="CB383" s="105"/>
      <c r="CC383" s="105"/>
      <c r="CD383" s="105"/>
      <c r="CE383" s="105"/>
      <c r="CF383" s="105"/>
      <c r="CG383" s="105"/>
    </row>
    <row r="384" spans="1:85" ht="12.7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  <c r="BT384" s="105"/>
      <c r="BU384" s="105"/>
      <c r="BV384" s="105"/>
      <c r="BW384" s="105"/>
      <c r="BX384" s="105"/>
      <c r="BY384" s="105"/>
      <c r="BZ384" s="105"/>
      <c r="CA384" s="105"/>
      <c r="CB384" s="105"/>
      <c r="CC384" s="105"/>
      <c r="CD384" s="105"/>
      <c r="CE384" s="105"/>
      <c r="CF384" s="105"/>
      <c r="CG384" s="105"/>
    </row>
    <row r="385" spans="1:85" ht="12.7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  <c r="BT385" s="105"/>
      <c r="BU385" s="105"/>
      <c r="BV385" s="105"/>
      <c r="BW385" s="105"/>
      <c r="BX385" s="105"/>
      <c r="BY385" s="105"/>
      <c r="BZ385" s="105"/>
      <c r="CA385" s="105"/>
      <c r="CB385" s="105"/>
      <c r="CC385" s="105"/>
      <c r="CD385" s="105"/>
      <c r="CE385" s="105"/>
      <c r="CF385" s="105"/>
      <c r="CG385" s="105"/>
    </row>
    <row r="386" spans="1:85" ht="12.7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  <c r="BD386" s="105"/>
      <c r="BE386" s="105"/>
      <c r="BF386" s="105"/>
      <c r="BG386" s="105"/>
      <c r="BH386" s="105"/>
      <c r="BI386" s="105"/>
      <c r="BJ386" s="105"/>
      <c r="BK386" s="105"/>
      <c r="BL386" s="105"/>
      <c r="BM386" s="105"/>
      <c r="BN386" s="105"/>
      <c r="BO386" s="105"/>
      <c r="BP386" s="105"/>
      <c r="BQ386" s="105"/>
      <c r="BR386" s="105"/>
      <c r="BS386" s="105"/>
      <c r="BT386" s="105"/>
      <c r="BU386" s="105"/>
      <c r="BV386" s="105"/>
      <c r="BW386" s="105"/>
      <c r="BX386" s="105"/>
      <c r="BY386" s="105"/>
      <c r="BZ386" s="105"/>
      <c r="CA386" s="105"/>
      <c r="CB386" s="105"/>
      <c r="CC386" s="105"/>
      <c r="CD386" s="105"/>
      <c r="CE386" s="105"/>
      <c r="CF386" s="105"/>
      <c r="CG386" s="105"/>
    </row>
    <row r="387" spans="1:85" ht="12.7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  <c r="BT387" s="105"/>
      <c r="BU387" s="105"/>
      <c r="BV387" s="105"/>
      <c r="BW387" s="105"/>
      <c r="BX387" s="105"/>
      <c r="BY387" s="105"/>
      <c r="BZ387" s="105"/>
      <c r="CA387" s="105"/>
      <c r="CB387" s="105"/>
      <c r="CC387" s="105"/>
      <c r="CD387" s="105"/>
      <c r="CE387" s="105"/>
      <c r="CF387" s="105"/>
      <c r="CG387" s="105"/>
    </row>
    <row r="388" spans="1:85" ht="12.7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  <c r="BT388" s="105"/>
      <c r="BU388" s="105"/>
      <c r="BV388" s="105"/>
      <c r="BW388" s="105"/>
      <c r="BX388" s="105"/>
      <c r="BY388" s="105"/>
      <c r="BZ388" s="105"/>
      <c r="CA388" s="105"/>
      <c r="CB388" s="105"/>
      <c r="CC388" s="105"/>
      <c r="CD388" s="105"/>
      <c r="CE388" s="105"/>
      <c r="CF388" s="105"/>
      <c r="CG388" s="105"/>
    </row>
    <row r="389" spans="1:85" ht="12.7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  <c r="BT389" s="105"/>
      <c r="BU389" s="105"/>
      <c r="BV389" s="105"/>
      <c r="BW389" s="105"/>
      <c r="BX389" s="105"/>
      <c r="BY389" s="105"/>
      <c r="BZ389" s="105"/>
      <c r="CA389" s="105"/>
      <c r="CB389" s="105"/>
      <c r="CC389" s="105"/>
      <c r="CD389" s="105"/>
      <c r="CE389" s="105"/>
      <c r="CF389" s="105"/>
      <c r="CG389" s="105"/>
    </row>
    <row r="390" spans="1:85" ht="12.7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  <c r="BT390" s="105"/>
      <c r="BU390" s="105"/>
      <c r="BV390" s="105"/>
      <c r="BW390" s="105"/>
      <c r="BX390" s="105"/>
      <c r="BY390" s="105"/>
      <c r="BZ390" s="105"/>
      <c r="CA390" s="105"/>
      <c r="CB390" s="105"/>
      <c r="CC390" s="105"/>
      <c r="CD390" s="105"/>
      <c r="CE390" s="105"/>
      <c r="CF390" s="105"/>
      <c r="CG390" s="105"/>
    </row>
    <row r="391" spans="1:85" ht="12.7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  <c r="BT391" s="105"/>
      <c r="BU391" s="105"/>
      <c r="BV391" s="105"/>
      <c r="BW391" s="105"/>
      <c r="BX391" s="105"/>
      <c r="BY391" s="105"/>
      <c r="BZ391" s="105"/>
      <c r="CA391" s="105"/>
      <c r="CB391" s="105"/>
      <c r="CC391" s="105"/>
      <c r="CD391" s="105"/>
      <c r="CE391" s="105"/>
      <c r="CF391" s="105"/>
      <c r="CG391" s="105"/>
    </row>
    <row r="392" spans="1:85" ht="12.7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  <c r="BT392" s="105"/>
      <c r="BU392" s="105"/>
      <c r="BV392" s="105"/>
      <c r="BW392" s="105"/>
      <c r="BX392" s="105"/>
      <c r="BY392" s="105"/>
      <c r="BZ392" s="105"/>
      <c r="CA392" s="105"/>
      <c r="CB392" s="105"/>
      <c r="CC392" s="105"/>
      <c r="CD392" s="105"/>
      <c r="CE392" s="105"/>
      <c r="CF392" s="105"/>
      <c r="CG392" s="105"/>
    </row>
    <row r="393" spans="1:85" ht="12.7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  <c r="BT393" s="105"/>
      <c r="BU393" s="105"/>
      <c r="BV393" s="105"/>
      <c r="BW393" s="105"/>
      <c r="BX393" s="105"/>
      <c r="BY393" s="105"/>
      <c r="BZ393" s="105"/>
      <c r="CA393" s="105"/>
      <c r="CB393" s="105"/>
      <c r="CC393" s="105"/>
      <c r="CD393" s="105"/>
      <c r="CE393" s="105"/>
      <c r="CF393" s="105"/>
      <c r="CG393" s="105"/>
    </row>
    <row r="394" spans="1:85" ht="12.7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  <c r="BT394" s="105"/>
      <c r="BU394" s="105"/>
      <c r="BV394" s="105"/>
      <c r="BW394" s="105"/>
      <c r="BX394" s="105"/>
      <c r="BY394" s="105"/>
      <c r="BZ394" s="105"/>
      <c r="CA394" s="105"/>
      <c r="CB394" s="105"/>
      <c r="CC394" s="105"/>
      <c r="CD394" s="105"/>
      <c r="CE394" s="105"/>
      <c r="CF394" s="105"/>
      <c r="CG394" s="105"/>
    </row>
    <row r="395" spans="1:85" ht="12.7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  <c r="BT395" s="105"/>
      <c r="BU395" s="105"/>
      <c r="BV395" s="105"/>
      <c r="BW395" s="105"/>
      <c r="BX395" s="105"/>
      <c r="BY395" s="105"/>
      <c r="BZ395" s="105"/>
      <c r="CA395" s="105"/>
      <c r="CB395" s="105"/>
      <c r="CC395" s="105"/>
      <c r="CD395" s="105"/>
      <c r="CE395" s="105"/>
      <c r="CF395" s="105"/>
      <c r="CG395" s="105"/>
    </row>
    <row r="396" spans="1:85" ht="12.7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  <c r="BT396" s="105"/>
      <c r="BU396" s="105"/>
      <c r="BV396" s="105"/>
      <c r="BW396" s="105"/>
      <c r="BX396" s="105"/>
      <c r="BY396" s="105"/>
      <c r="BZ396" s="105"/>
      <c r="CA396" s="105"/>
      <c r="CB396" s="105"/>
      <c r="CC396" s="105"/>
      <c r="CD396" s="105"/>
      <c r="CE396" s="105"/>
      <c r="CF396" s="105"/>
      <c r="CG396" s="105"/>
    </row>
    <row r="397" spans="1:85" ht="12.7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  <c r="BT397" s="105"/>
      <c r="BU397" s="105"/>
      <c r="BV397" s="105"/>
      <c r="BW397" s="105"/>
      <c r="BX397" s="105"/>
      <c r="BY397" s="105"/>
      <c r="BZ397" s="105"/>
      <c r="CA397" s="105"/>
      <c r="CB397" s="105"/>
      <c r="CC397" s="105"/>
      <c r="CD397" s="105"/>
      <c r="CE397" s="105"/>
      <c r="CF397" s="105"/>
      <c r="CG397" s="105"/>
    </row>
    <row r="398" spans="1:85" ht="12.7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  <c r="BT398" s="105"/>
      <c r="BU398" s="105"/>
      <c r="BV398" s="105"/>
      <c r="BW398" s="105"/>
      <c r="BX398" s="105"/>
      <c r="BY398" s="105"/>
      <c r="BZ398" s="105"/>
      <c r="CA398" s="105"/>
      <c r="CB398" s="105"/>
      <c r="CC398" s="105"/>
      <c r="CD398" s="105"/>
      <c r="CE398" s="105"/>
      <c r="CF398" s="105"/>
      <c r="CG398" s="105"/>
    </row>
    <row r="399" spans="1:85" ht="12.7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  <c r="BT399" s="105"/>
      <c r="BU399" s="105"/>
      <c r="BV399" s="105"/>
      <c r="BW399" s="105"/>
      <c r="BX399" s="105"/>
      <c r="BY399" s="105"/>
      <c r="BZ399" s="105"/>
      <c r="CA399" s="105"/>
      <c r="CB399" s="105"/>
      <c r="CC399" s="105"/>
      <c r="CD399" s="105"/>
      <c r="CE399" s="105"/>
      <c r="CF399" s="105"/>
      <c r="CG399" s="105"/>
    </row>
    <row r="400" spans="1:85" ht="12.7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  <c r="BT400" s="105"/>
      <c r="BU400" s="105"/>
      <c r="BV400" s="105"/>
      <c r="BW400" s="105"/>
      <c r="BX400" s="105"/>
      <c r="BY400" s="105"/>
      <c r="BZ400" s="105"/>
      <c r="CA400" s="105"/>
      <c r="CB400" s="105"/>
      <c r="CC400" s="105"/>
      <c r="CD400" s="105"/>
      <c r="CE400" s="105"/>
      <c r="CF400" s="105"/>
      <c r="CG400" s="105"/>
    </row>
    <row r="401" spans="1:85" ht="12.7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  <c r="BT401" s="105"/>
      <c r="BU401" s="105"/>
      <c r="BV401" s="105"/>
      <c r="BW401" s="105"/>
      <c r="BX401" s="105"/>
      <c r="BY401" s="105"/>
      <c r="BZ401" s="105"/>
      <c r="CA401" s="105"/>
      <c r="CB401" s="105"/>
      <c r="CC401" s="105"/>
      <c r="CD401" s="105"/>
      <c r="CE401" s="105"/>
      <c r="CF401" s="105"/>
      <c r="CG401" s="105"/>
    </row>
    <row r="402" spans="1:85" ht="12.7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  <c r="BT402" s="105"/>
      <c r="BU402" s="105"/>
      <c r="BV402" s="105"/>
      <c r="BW402" s="105"/>
      <c r="BX402" s="105"/>
      <c r="BY402" s="105"/>
      <c r="BZ402" s="105"/>
      <c r="CA402" s="105"/>
      <c r="CB402" s="105"/>
      <c r="CC402" s="105"/>
      <c r="CD402" s="105"/>
      <c r="CE402" s="105"/>
      <c r="CF402" s="105"/>
      <c r="CG402" s="105"/>
    </row>
    <row r="403" spans="1:85" ht="12.7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  <c r="BT403" s="105"/>
      <c r="BU403" s="105"/>
      <c r="BV403" s="105"/>
      <c r="BW403" s="105"/>
      <c r="BX403" s="105"/>
      <c r="BY403" s="105"/>
      <c r="BZ403" s="105"/>
      <c r="CA403" s="105"/>
      <c r="CB403" s="105"/>
      <c r="CC403" s="105"/>
      <c r="CD403" s="105"/>
      <c r="CE403" s="105"/>
      <c r="CF403" s="105"/>
      <c r="CG403" s="105"/>
    </row>
    <row r="404" spans="1:85" ht="12.7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  <c r="BT404" s="105"/>
      <c r="BU404" s="105"/>
      <c r="BV404" s="105"/>
      <c r="BW404" s="105"/>
      <c r="BX404" s="105"/>
      <c r="BY404" s="105"/>
      <c r="BZ404" s="105"/>
      <c r="CA404" s="105"/>
      <c r="CB404" s="105"/>
      <c r="CC404" s="105"/>
      <c r="CD404" s="105"/>
      <c r="CE404" s="105"/>
      <c r="CF404" s="105"/>
      <c r="CG404" s="105"/>
    </row>
    <row r="405" spans="1:85" ht="12.7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  <c r="BT405" s="105"/>
      <c r="BU405" s="105"/>
      <c r="BV405" s="105"/>
      <c r="BW405" s="105"/>
      <c r="BX405" s="105"/>
      <c r="BY405" s="105"/>
      <c r="BZ405" s="105"/>
      <c r="CA405" s="105"/>
      <c r="CB405" s="105"/>
      <c r="CC405" s="105"/>
      <c r="CD405" s="105"/>
      <c r="CE405" s="105"/>
      <c r="CF405" s="105"/>
      <c r="CG405" s="105"/>
    </row>
    <row r="406" spans="1:85" ht="12.7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  <c r="BT406" s="105"/>
      <c r="BU406" s="105"/>
      <c r="BV406" s="105"/>
      <c r="BW406" s="105"/>
      <c r="BX406" s="105"/>
      <c r="BY406" s="105"/>
      <c r="BZ406" s="105"/>
      <c r="CA406" s="105"/>
      <c r="CB406" s="105"/>
      <c r="CC406" s="105"/>
      <c r="CD406" s="105"/>
      <c r="CE406" s="105"/>
      <c r="CF406" s="105"/>
      <c r="CG406" s="105"/>
    </row>
    <row r="407" spans="1:85" ht="12.7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  <c r="BT407" s="105"/>
      <c r="BU407" s="105"/>
      <c r="BV407" s="105"/>
      <c r="BW407" s="105"/>
      <c r="BX407" s="105"/>
      <c r="BY407" s="105"/>
      <c r="BZ407" s="105"/>
      <c r="CA407" s="105"/>
      <c r="CB407" s="105"/>
      <c r="CC407" s="105"/>
      <c r="CD407" s="105"/>
      <c r="CE407" s="105"/>
      <c r="CF407" s="105"/>
      <c r="CG407" s="105"/>
    </row>
    <row r="408" spans="1:85" ht="12.7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  <c r="BT408" s="105"/>
      <c r="BU408" s="105"/>
      <c r="BV408" s="105"/>
      <c r="BW408" s="105"/>
      <c r="BX408" s="105"/>
      <c r="BY408" s="105"/>
      <c r="BZ408" s="105"/>
      <c r="CA408" s="105"/>
      <c r="CB408" s="105"/>
      <c r="CC408" s="105"/>
      <c r="CD408" s="105"/>
      <c r="CE408" s="105"/>
      <c r="CF408" s="105"/>
      <c r="CG408" s="105"/>
    </row>
    <row r="409" spans="1:85" ht="12.7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  <c r="BT409" s="105"/>
      <c r="BU409" s="105"/>
      <c r="BV409" s="105"/>
      <c r="BW409" s="105"/>
      <c r="BX409" s="105"/>
      <c r="BY409" s="105"/>
      <c r="BZ409" s="105"/>
      <c r="CA409" s="105"/>
      <c r="CB409" s="105"/>
      <c r="CC409" s="105"/>
      <c r="CD409" s="105"/>
      <c r="CE409" s="105"/>
      <c r="CF409" s="105"/>
      <c r="CG409" s="105"/>
    </row>
    <row r="410" spans="1:85" ht="12.7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  <c r="BT410" s="105"/>
      <c r="BU410" s="105"/>
      <c r="BV410" s="105"/>
      <c r="BW410" s="105"/>
      <c r="BX410" s="105"/>
      <c r="BY410" s="105"/>
      <c r="BZ410" s="105"/>
      <c r="CA410" s="105"/>
      <c r="CB410" s="105"/>
      <c r="CC410" s="105"/>
      <c r="CD410" s="105"/>
      <c r="CE410" s="105"/>
      <c r="CF410" s="105"/>
      <c r="CG410" s="105"/>
    </row>
    <row r="411" spans="1:85" ht="12.7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  <c r="BT411" s="105"/>
      <c r="BU411" s="105"/>
      <c r="BV411" s="105"/>
      <c r="BW411" s="105"/>
      <c r="BX411" s="105"/>
      <c r="BY411" s="105"/>
      <c r="BZ411" s="105"/>
      <c r="CA411" s="105"/>
      <c r="CB411" s="105"/>
      <c r="CC411" s="105"/>
      <c r="CD411" s="105"/>
      <c r="CE411" s="105"/>
      <c r="CF411" s="105"/>
      <c r="CG411" s="105"/>
    </row>
    <row r="412" spans="1:85" ht="12.7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  <c r="BT412" s="105"/>
      <c r="BU412" s="105"/>
      <c r="BV412" s="105"/>
      <c r="BW412" s="105"/>
      <c r="BX412" s="105"/>
      <c r="BY412" s="105"/>
      <c r="BZ412" s="105"/>
      <c r="CA412" s="105"/>
      <c r="CB412" s="105"/>
      <c r="CC412" s="105"/>
      <c r="CD412" s="105"/>
      <c r="CE412" s="105"/>
      <c r="CF412" s="105"/>
      <c r="CG412" s="105"/>
    </row>
    <row r="413" spans="1:85" ht="12.7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  <c r="BT413" s="105"/>
      <c r="BU413" s="105"/>
      <c r="BV413" s="105"/>
      <c r="BW413" s="105"/>
      <c r="BX413" s="105"/>
      <c r="BY413" s="105"/>
      <c r="BZ413" s="105"/>
      <c r="CA413" s="105"/>
      <c r="CB413" s="105"/>
      <c r="CC413" s="105"/>
      <c r="CD413" s="105"/>
      <c r="CE413" s="105"/>
      <c r="CF413" s="105"/>
      <c r="CG413" s="105"/>
    </row>
    <row r="414" spans="1:85" ht="12.7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  <c r="BT414" s="105"/>
      <c r="BU414" s="105"/>
      <c r="BV414" s="105"/>
      <c r="BW414" s="105"/>
      <c r="BX414" s="105"/>
      <c r="BY414" s="105"/>
      <c r="BZ414" s="105"/>
      <c r="CA414" s="105"/>
      <c r="CB414" s="105"/>
      <c r="CC414" s="105"/>
      <c r="CD414" s="105"/>
      <c r="CE414" s="105"/>
      <c r="CF414" s="105"/>
      <c r="CG414" s="105"/>
    </row>
    <row r="415" spans="1:85" ht="12.7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  <c r="BT415" s="105"/>
      <c r="BU415" s="105"/>
      <c r="BV415" s="105"/>
      <c r="BW415" s="105"/>
      <c r="BX415" s="105"/>
      <c r="BY415" s="105"/>
      <c r="BZ415" s="105"/>
      <c r="CA415" s="105"/>
      <c r="CB415" s="105"/>
      <c r="CC415" s="105"/>
      <c r="CD415" s="105"/>
      <c r="CE415" s="105"/>
      <c r="CF415" s="105"/>
      <c r="CG415" s="105"/>
    </row>
    <row r="416" spans="1:85" ht="12.7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  <c r="BT416" s="105"/>
      <c r="BU416" s="105"/>
      <c r="BV416" s="105"/>
      <c r="BW416" s="105"/>
      <c r="BX416" s="105"/>
      <c r="BY416" s="105"/>
      <c r="BZ416" s="105"/>
      <c r="CA416" s="105"/>
      <c r="CB416" s="105"/>
      <c r="CC416" s="105"/>
      <c r="CD416" s="105"/>
      <c r="CE416" s="105"/>
      <c r="CF416" s="105"/>
      <c r="CG416" s="105"/>
    </row>
    <row r="417" spans="1:85" ht="12.7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  <c r="BT417" s="105"/>
      <c r="BU417" s="105"/>
      <c r="BV417" s="105"/>
      <c r="BW417" s="105"/>
      <c r="BX417" s="105"/>
      <c r="BY417" s="105"/>
      <c r="BZ417" s="105"/>
      <c r="CA417" s="105"/>
      <c r="CB417" s="105"/>
      <c r="CC417" s="105"/>
      <c r="CD417" s="105"/>
      <c r="CE417" s="105"/>
      <c r="CF417" s="105"/>
      <c r="CG417" s="105"/>
    </row>
    <row r="418" spans="1:85" ht="12.7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  <c r="BT418" s="105"/>
      <c r="BU418" s="105"/>
      <c r="BV418" s="105"/>
      <c r="BW418" s="105"/>
      <c r="BX418" s="105"/>
      <c r="BY418" s="105"/>
      <c r="BZ418" s="105"/>
      <c r="CA418" s="105"/>
      <c r="CB418" s="105"/>
      <c r="CC418" s="105"/>
      <c r="CD418" s="105"/>
      <c r="CE418" s="105"/>
      <c r="CF418" s="105"/>
      <c r="CG418" s="105"/>
    </row>
    <row r="419" spans="1:85" ht="12.7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  <c r="BT419" s="105"/>
      <c r="BU419" s="105"/>
      <c r="BV419" s="105"/>
      <c r="BW419" s="105"/>
      <c r="BX419" s="105"/>
      <c r="BY419" s="105"/>
      <c r="BZ419" s="105"/>
      <c r="CA419" s="105"/>
      <c r="CB419" s="105"/>
      <c r="CC419" s="105"/>
      <c r="CD419" s="105"/>
      <c r="CE419" s="105"/>
      <c r="CF419" s="105"/>
      <c r="CG419" s="105"/>
    </row>
    <row r="420" spans="1:85" ht="12.7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  <c r="BT420" s="105"/>
      <c r="BU420" s="105"/>
      <c r="BV420" s="105"/>
      <c r="BW420" s="105"/>
      <c r="BX420" s="105"/>
      <c r="BY420" s="105"/>
      <c r="BZ420" s="105"/>
      <c r="CA420" s="105"/>
      <c r="CB420" s="105"/>
      <c r="CC420" s="105"/>
      <c r="CD420" s="105"/>
      <c r="CE420" s="105"/>
      <c r="CF420" s="105"/>
      <c r="CG420" s="105"/>
    </row>
    <row r="421" spans="1:85" ht="12.7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  <c r="AK421" s="105"/>
      <c r="AL421" s="105"/>
      <c r="AM421" s="105"/>
      <c r="AN421" s="105"/>
      <c r="AO421" s="105"/>
      <c r="AP421" s="105"/>
      <c r="AQ421" s="105"/>
      <c r="AR421" s="105"/>
      <c r="AS421" s="105"/>
      <c r="AT421" s="105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  <c r="BT421" s="105"/>
      <c r="BU421" s="105"/>
      <c r="BV421" s="105"/>
      <c r="BW421" s="105"/>
      <c r="BX421" s="105"/>
      <c r="BY421" s="105"/>
      <c r="BZ421" s="105"/>
      <c r="CA421" s="105"/>
      <c r="CB421" s="105"/>
      <c r="CC421" s="105"/>
      <c r="CD421" s="105"/>
      <c r="CE421" s="105"/>
      <c r="CF421" s="105"/>
      <c r="CG421" s="105"/>
    </row>
    <row r="422" spans="1:85" ht="12.7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  <c r="AT422" s="105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  <c r="BT422" s="105"/>
      <c r="BU422" s="105"/>
      <c r="BV422" s="105"/>
      <c r="BW422" s="105"/>
      <c r="BX422" s="105"/>
      <c r="BY422" s="105"/>
      <c r="BZ422" s="105"/>
      <c r="CA422" s="105"/>
      <c r="CB422" s="105"/>
      <c r="CC422" s="105"/>
      <c r="CD422" s="105"/>
      <c r="CE422" s="105"/>
      <c r="CF422" s="105"/>
      <c r="CG422" s="105"/>
    </row>
    <row r="423" spans="1:85" ht="12.7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  <c r="AT423" s="105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  <c r="BT423" s="105"/>
      <c r="BU423" s="105"/>
      <c r="BV423" s="105"/>
      <c r="BW423" s="105"/>
      <c r="BX423" s="105"/>
      <c r="BY423" s="105"/>
      <c r="BZ423" s="105"/>
      <c r="CA423" s="105"/>
      <c r="CB423" s="105"/>
      <c r="CC423" s="105"/>
      <c r="CD423" s="105"/>
      <c r="CE423" s="105"/>
      <c r="CF423" s="105"/>
      <c r="CG423" s="105"/>
    </row>
    <row r="424" spans="1:85" ht="12.7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/>
      <c r="AO424" s="105"/>
      <c r="AP424" s="105"/>
      <c r="AQ424" s="105"/>
      <c r="AR424" s="105"/>
      <c r="AS424" s="105"/>
      <c r="AT424" s="105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  <c r="BT424" s="105"/>
      <c r="BU424" s="105"/>
      <c r="BV424" s="105"/>
      <c r="BW424" s="105"/>
      <c r="BX424" s="105"/>
      <c r="BY424" s="105"/>
      <c r="BZ424" s="105"/>
      <c r="CA424" s="105"/>
      <c r="CB424" s="105"/>
      <c r="CC424" s="105"/>
      <c r="CD424" s="105"/>
      <c r="CE424" s="105"/>
      <c r="CF424" s="105"/>
      <c r="CG424" s="105"/>
    </row>
    <row r="425" spans="1:85" ht="12.7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  <c r="AT425" s="105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  <c r="BT425" s="105"/>
      <c r="BU425" s="105"/>
      <c r="BV425" s="105"/>
      <c r="BW425" s="105"/>
      <c r="BX425" s="105"/>
      <c r="BY425" s="105"/>
      <c r="BZ425" s="105"/>
      <c r="CA425" s="105"/>
      <c r="CB425" s="105"/>
      <c r="CC425" s="105"/>
      <c r="CD425" s="105"/>
      <c r="CE425" s="105"/>
      <c r="CF425" s="105"/>
      <c r="CG425" s="105"/>
    </row>
    <row r="426" spans="1:85" ht="12.7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  <c r="AT426" s="105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  <c r="BT426" s="105"/>
      <c r="BU426" s="105"/>
      <c r="BV426" s="105"/>
      <c r="BW426" s="105"/>
      <c r="BX426" s="105"/>
      <c r="BY426" s="105"/>
      <c r="BZ426" s="105"/>
      <c r="CA426" s="105"/>
      <c r="CB426" s="105"/>
      <c r="CC426" s="105"/>
      <c r="CD426" s="105"/>
      <c r="CE426" s="105"/>
      <c r="CF426" s="105"/>
      <c r="CG426" s="105"/>
    </row>
    <row r="427" spans="1:85" ht="12.7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  <c r="AT427" s="105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  <c r="BT427" s="105"/>
      <c r="BU427" s="105"/>
      <c r="BV427" s="105"/>
      <c r="BW427" s="105"/>
      <c r="BX427" s="105"/>
      <c r="BY427" s="105"/>
      <c r="BZ427" s="105"/>
      <c r="CA427" s="105"/>
      <c r="CB427" s="105"/>
      <c r="CC427" s="105"/>
      <c r="CD427" s="105"/>
      <c r="CE427" s="105"/>
      <c r="CF427" s="105"/>
      <c r="CG427" s="105"/>
    </row>
    <row r="428" spans="1:85" ht="12.7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  <c r="AT428" s="105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  <c r="BT428" s="105"/>
      <c r="BU428" s="105"/>
      <c r="BV428" s="105"/>
      <c r="BW428" s="105"/>
      <c r="BX428" s="105"/>
      <c r="BY428" s="105"/>
      <c r="BZ428" s="105"/>
      <c r="CA428" s="105"/>
      <c r="CB428" s="105"/>
      <c r="CC428" s="105"/>
      <c r="CD428" s="105"/>
      <c r="CE428" s="105"/>
      <c r="CF428" s="105"/>
      <c r="CG428" s="105"/>
    </row>
    <row r="429" spans="1:85" ht="12.7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  <c r="BT429" s="105"/>
      <c r="BU429" s="105"/>
      <c r="BV429" s="105"/>
      <c r="BW429" s="105"/>
      <c r="BX429" s="105"/>
      <c r="BY429" s="105"/>
      <c r="BZ429" s="105"/>
      <c r="CA429" s="105"/>
      <c r="CB429" s="105"/>
      <c r="CC429" s="105"/>
      <c r="CD429" s="105"/>
      <c r="CE429" s="105"/>
      <c r="CF429" s="105"/>
      <c r="CG429" s="105"/>
    </row>
    <row r="430" spans="1:85" ht="12.7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  <c r="AT430" s="105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  <c r="BT430" s="105"/>
      <c r="BU430" s="105"/>
      <c r="BV430" s="105"/>
      <c r="BW430" s="105"/>
      <c r="BX430" s="105"/>
      <c r="BY430" s="105"/>
      <c r="BZ430" s="105"/>
      <c r="CA430" s="105"/>
      <c r="CB430" s="105"/>
      <c r="CC430" s="105"/>
      <c r="CD430" s="105"/>
      <c r="CE430" s="105"/>
      <c r="CF430" s="105"/>
      <c r="CG430" s="105"/>
    </row>
    <row r="431" spans="1:85" ht="12.7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  <c r="BT431" s="105"/>
      <c r="BU431" s="105"/>
      <c r="BV431" s="105"/>
      <c r="BW431" s="105"/>
      <c r="BX431" s="105"/>
      <c r="BY431" s="105"/>
      <c r="BZ431" s="105"/>
      <c r="CA431" s="105"/>
      <c r="CB431" s="105"/>
      <c r="CC431" s="105"/>
      <c r="CD431" s="105"/>
      <c r="CE431" s="105"/>
      <c r="CF431" s="105"/>
      <c r="CG431" s="105"/>
    </row>
    <row r="432" spans="1:85" ht="12.7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  <c r="AT432" s="105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  <c r="BT432" s="105"/>
      <c r="BU432" s="105"/>
      <c r="BV432" s="105"/>
      <c r="BW432" s="105"/>
      <c r="BX432" s="105"/>
      <c r="BY432" s="105"/>
      <c r="BZ432" s="105"/>
      <c r="CA432" s="105"/>
      <c r="CB432" s="105"/>
      <c r="CC432" s="105"/>
      <c r="CD432" s="105"/>
      <c r="CE432" s="105"/>
      <c r="CF432" s="105"/>
      <c r="CG432" s="105"/>
    </row>
    <row r="433" spans="1:85" ht="12.7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  <c r="AT433" s="105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  <c r="BT433" s="105"/>
      <c r="BU433" s="105"/>
      <c r="BV433" s="105"/>
      <c r="BW433" s="105"/>
      <c r="BX433" s="105"/>
      <c r="BY433" s="105"/>
      <c r="BZ433" s="105"/>
      <c r="CA433" s="105"/>
      <c r="CB433" s="105"/>
      <c r="CC433" s="105"/>
      <c r="CD433" s="105"/>
      <c r="CE433" s="105"/>
      <c r="CF433" s="105"/>
      <c r="CG433" s="105"/>
    </row>
    <row r="434" spans="1:85" ht="12.7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  <c r="AT434" s="105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  <c r="BT434" s="105"/>
      <c r="BU434" s="105"/>
      <c r="BV434" s="105"/>
      <c r="BW434" s="105"/>
      <c r="BX434" s="105"/>
      <c r="BY434" s="105"/>
      <c r="BZ434" s="105"/>
      <c r="CA434" s="105"/>
      <c r="CB434" s="105"/>
      <c r="CC434" s="105"/>
      <c r="CD434" s="105"/>
      <c r="CE434" s="105"/>
      <c r="CF434" s="105"/>
      <c r="CG434" s="105"/>
    </row>
    <row r="435" spans="1:85" ht="12.7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  <c r="AK435" s="105"/>
      <c r="AL435" s="105"/>
      <c r="AM435" s="105"/>
      <c r="AN435" s="105"/>
      <c r="AO435" s="105"/>
      <c r="AP435" s="105"/>
      <c r="AQ435" s="105"/>
      <c r="AR435" s="105"/>
      <c r="AS435" s="105"/>
      <c r="AT435" s="105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  <c r="BT435" s="105"/>
      <c r="BU435" s="105"/>
      <c r="BV435" s="105"/>
      <c r="BW435" s="105"/>
      <c r="BX435" s="105"/>
      <c r="BY435" s="105"/>
      <c r="BZ435" s="105"/>
      <c r="CA435" s="105"/>
      <c r="CB435" s="105"/>
      <c r="CC435" s="105"/>
      <c r="CD435" s="105"/>
      <c r="CE435" s="105"/>
      <c r="CF435" s="105"/>
      <c r="CG435" s="105"/>
    </row>
    <row r="436" spans="1:85" ht="12.7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/>
      <c r="AT436" s="105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  <c r="BT436" s="105"/>
      <c r="BU436" s="105"/>
      <c r="BV436" s="105"/>
      <c r="BW436" s="105"/>
      <c r="BX436" s="105"/>
      <c r="BY436" s="105"/>
      <c r="BZ436" s="105"/>
      <c r="CA436" s="105"/>
      <c r="CB436" s="105"/>
      <c r="CC436" s="105"/>
      <c r="CD436" s="105"/>
      <c r="CE436" s="105"/>
      <c r="CF436" s="105"/>
      <c r="CG436" s="105"/>
    </row>
    <row r="437" spans="1:85" ht="12.7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/>
      <c r="AT437" s="105"/>
      <c r="AU437" s="105"/>
      <c r="AV437" s="105"/>
      <c r="AW437" s="105"/>
      <c r="AX437" s="105"/>
      <c r="AY437" s="105"/>
      <c r="AZ437" s="105"/>
      <c r="BA437" s="105"/>
      <c r="BB437" s="105"/>
      <c r="BC437" s="105"/>
      <c r="BD437" s="105"/>
      <c r="BE437" s="105"/>
      <c r="BF437" s="105"/>
      <c r="BG437" s="105"/>
      <c r="BH437" s="105"/>
      <c r="BI437" s="105"/>
      <c r="BJ437" s="105"/>
      <c r="BK437" s="105"/>
      <c r="BL437" s="105"/>
      <c r="BM437" s="105"/>
      <c r="BN437" s="105"/>
      <c r="BO437" s="105"/>
      <c r="BP437" s="105"/>
      <c r="BQ437" s="105"/>
      <c r="BR437" s="105"/>
      <c r="BS437" s="105"/>
      <c r="BT437" s="105"/>
      <c r="BU437" s="105"/>
      <c r="BV437" s="105"/>
      <c r="BW437" s="105"/>
      <c r="BX437" s="105"/>
      <c r="BY437" s="105"/>
      <c r="BZ437" s="105"/>
      <c r="CA437" s="105"/>
      <c r="CB437" s="105"/>
      <c r="CC437" s="105"/>
      <c r="CD437" s="105"/>
      <c r="CE437" s="105"/>
      <c r="CF437" s="105"/>
      <c r="CG437" s="105"/>
    </row>
    <row r="438" spans="1:85" ht="12.7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  <c r="AK438" s="105"/>
      <c r="AL438" s="105"/>
      <c r="AM438" s="105"/>
      <c r="AN438" s="105"/>
      <c r="AO438" s="105"/>
      <c r="AP438" s="105"/>
      <c r="AQ438" s="105"/>
      <c r="AR438" s="105"/>
      <c r="AS438" s="105"/>
      <c r="AT438" s="105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  <c r="BT438" s="105"/>
      <c r="BU438" s="105"/>
      <c r="BV438" s="105"/>
      <c r="BW438" s="105"/>
      <c r="BX438" s="105"/>
      <c r="BY438" s="105"/>
      <c r="BZ438" s="105"/>
      <c r="CA438" s="105"/>
      <c r="CB438" s="105"/>
      <c r="CC438" s="105"/>
      <c r="CD438" s="105"/>
      <c r="CE438" s="105"/>
      <c r="CF438" s="105"/>
      <c r="CG438" s="105"/>
    </row>
    <row r="439" spans="1:85" ht="12.7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/>
      <c r="AT439" s="105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  <c r="BT439" s="105"/>
      <c r="BU439" s="105"/>
      <c r="BV439" s="105"/>
      <c r="BW439" s="105"/>
      <c r="BX439" s="105"/>
      <c r="BY439" s="105"/>
      <c r="BZ439" s="105"/>
      <c r="CA439" s="105"/>
      <c r="CB439" s="105"/>
      <c r="CC439" s="105"/>
      <c r="CD439" s="105"/>
      <c r="CE439" s="105"/>
      <c r="CF439" s="105"/>
      <c r="CG439" s="105"/>
    </row>
    <row r="440" spans="1:85" ht="12.7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/>
      <c r="AT440" s="105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  <c r="BT440" s="105"/>
      <c r="BU440" s="105"/>
      <c r="BV440" s="105"/>
      <c r="BW440" s="105"/>
      <c r="BX440" s="105"/>
      <c r="BY440" s="105"/>
      <c r="BZ440" s="105"/>
      <c r="CA440" s="105"/>
      <c r="CB440" s="105"/>
      <c r="CC440" s="105"/>
      <c r="CD440" s="105"/>
      <c r="CE440" s="105"/>
      <c r="CF440" s="105"/>
      <c r="CG440" s="105"/>
    </row>
    <row r="441" spans="1:85" ht="12.7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05"/>
      <c r="AI441" s="105"/>
      <c r="AJ441" s="105"/>
      <c r="AK441" s="105"/>
      <c r="AL441" s="105"/>
      <c r="AM441" s="105"/>
      <c r="AN441" s="105"/>
      <c r="AO441" s="105"/>
      <c r="AP441" s="105"/>
      <c r="AQ441" s="105"/>
      <c r="AR441" s="105"/>
      <c r="AS441" s="105"/>
      <c r="AT441" s="105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  <c r="BT441" s="105"/>
      <c r="BU441" s="105"/>
      <c r="BV441" s="105"/>
      <c r="BW441" s="105"/>
      <c r="BX441" s="105"/>
      <c r="BY441" s="105"/>
      <c r="BZ441" s="105"/>
      <c r="CA441" s="105"/>
      <c r="CB441" s="105"/>
      <c r="CC441" s="105"/>
      <c r="CD441" s="105"/>
      <c r="CE441" s="105"/>
      <c r="CF441" s="105"/>
      <c r="CG441" s="105"/>
    </row>
    <row r="442" spans="1:85" ht="12.7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  <c r="AT442" s="105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  <c r="BT442" s="105"/>
      <c r="BU442" s="105"/>
      <c r="BV442" s="105"/>
      <c r="BW442" s="105"/>
      <c r="BX442" s="105"/>
      <c r="BY442" s="105"/>
      <c r="BZ442" s="105"/>
      <c r="CA442" s="105"/>
      <c r="CB442" s="105"/>
      <c r="CC442" s="105"/>
      <c r="CD442" s="105"/>
      <c r="CE442" s="105"/>
      <c r="CF442" s="105"/>
      <c r="CG442" s="105"/>
    </row>
    <row r="443" spans="1:85" ht="12.7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  <c r="AL443" s="105"/>
      <c r="AM443" s="105"/>
      <c r="AN443" s="105"/>
      <c r="AO443" s="105"/>
      <c r="AP443" s="105"/>
      <c r="AQ443" s="105"/>
      <c r="AR443" s="105"/>
      <c r="AS443" s="105"/>
      <c r="AT443" s="105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  <c r="BT443" s="105"/>
      <c r="BU443" s="105"/>
      <c r="BV443" s="105"/>
      <c r="BW443" s="105"/>
      <c r="BX443" s="105"/>
      <c r="BY443" s="105"/>
      <c r="BZ443" s="105"/>
      <c r="CA443" s="105"/>
      <c r="CB443" s="105"/>
      <c r="CC443" s="105"/>
      <c r="CD443" s="105"/>
      <c r="CE443" s="105"/>
      <c r="CF443" s="105"/>
      <c r="CG443" s="105"/>
    </row>
    <row r="444" spans="1:85" ht="12.7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  <c r="AK444" s="105"/>
      <c r="AL444" s="105"/>
      <c r="AM444" s="105"/>
      <c r="AN444" s="105"/>
      <c r="AO444" s="105"/>
      <c r="AP444" s="105"/>
      <c r="AQ444" s="105"/>
      <c r="AR444" s="105"/>
      <c r="AS444" s="105"/>
      <c r="AT444" s="105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  <c r="BT444" s="105"/>
      <c r="BU444" s="105"/>
      <c r="BV444" s="105"/>
      <c r="BW444" s="105"/>
      <c r="BX444" s="105"/>
      <c r="BY444" s="105"/>
      <c r="BZ444" s="105"/>
      <c r="CA444" s="105"/>
      <c r="CB444" s="105"/>
      <c r="CC444" s="105"/>
      <c r="CD444" s="105"/>
      <c r="CE444" s="105"/>
      <c r="CF444" s="105"/>
      <c r="CG444" s="105"/>
    </row>
    <row r="445" spans="1:85" ht="12.7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/>
      <c r="AT445" s="105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  <c r="BT445" s="105"/>
      <c r="BU445" s="105"/>
      <c r="BV445" s="105"/>
      <c r="BW445" s="105"/>
      <c r="BX445" s="105"/>
      <c r="BY445" s="105"/>
      <c r="BZ445" s="105"/>
      <c r="CA445" s="105"/>
      <c r="CB445" s="105"/>
      <c r="CC445" s="105"/>
      <c r="CD445" s="105"/>
      <c r="CE445" s="105"/>
      <c r="CF445" s="105"/>
      <c r="CG445" s="105"/>
    </row>
    <row r="446" spans="1:85" ht="12.7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/>
      <c r="AT446" s="105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  <c r="BT446" s="105"/>
      <c r="BU446" s="105"/>
      <c r="BV446" s="105"/>
      <c r="BW446" s="105"/>
      <c r="BX446" s="105"/>
      <c r="BY446" s="105"/>
      <c r="BZ446" s="105"/>
      <c r="CA446" s="105"/>
      <c r="CB446" s="105"/>
      <c r="CC446" s="105"/>
      <c r="CD446" s="105"/>
      <c r="CE446" s="105"/>
      <c r="CF446" s="105"/>
      <c r="CG446" s="105"/>
    </row>
    <row r="447" spans="1:85" ht="12.7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  <c r="AK447" s="105"/>
      <c r="AL447" s="105"/>
      <c r="AM447" s="105"/>
      <c r="AN447" s="105"/>
      <c r="AO447" s="105"/>
      <c r="AP447" s="105"/>
      <c r="AQ447" s="105"/>
      <c r="AR447" s="105"/>
      <c r="AS447" s="105"/>
      <c r="AT447" s="105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  <c r="BT447" s="105"/>
      <c r="BU447" s="105"/>
      <c r="BV447" s="105"/>
      <c r="BW447" s="105"/>
      <c r="BX447" s="105"/>
      <c r="BY447" s="105"/>
      <c r="BZ447" s="105"/>
      <c r="CA447" s="105"/>
      <c r="CB447" s="105"/>
      <c r="CC447" s="105"/>
      <c r="CD447" s="105"/>
      <c r="CE447" s="105"/>
      <c r="CF447" s="105"/>
      <c r="CG447" s="105"/>
    </row>
    <row r="448" spans="1:85" ht="12.7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105"/>
      <c r="AK448" s="105"/>
      <c r="AL448" s="105"/>
      <c r="AM448" s="105"/>
      <c r="AN448" s="105"/>
      <c r="AO448" s="105"/>
      <c r="AP448" s="105"/>
      <c r="AQ448" s="105"/>
      <c r="AR448" s="105"/>
      <c r="AS448" s="105"/>
      <c r="AT448" s="105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  <c r="BT448" s="105"/>
      <c r="BU448" s="105"/>
      <c r="BV448" s="105"/>
      <c r="BW448" s="105"/>
      <c r="BX448" s="105"/>
      <c r="BY448" s="105"/>
      <c r="BZ448" s="105"/>
      <c r="CA448" s="105"/>
      <c r="CB448" s="105"/>
      <c r="CC448" s="105"/>
      <c r="CD448" s="105"/>
      <c r="CE448" s="105"/>
      <c r="CF448" s="105"/>
      <c r="CG448" s="105"/>
    </row>
    <row r="449" spans="1:85" ht="12.7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/>
      <c r="AT449" s="105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  <c r="BT449" s="105"/>
      <c r="BU449" s="105"/>
      <c r="BV449" s="105"/>
      <c r="BW449" s="105"/>
      <c r="BX449" s="105"/>
      <c r="BY449" s="105"/>
      <c r="BZ449" s="105"/>
      <c r="CA449" s="105"/>
      <c r="CB449" s="105"/>
      <c r="CC449" s="105"/>
      <c r="CD449" s="105"/>
      <c r="CE449" s="105"/>
      <c r="CF449" s="105"/>
      <c r="CG449" s="105"/>
    </row>
    <row r="450" spans="1:85" ht="12.7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  <c r="AT450" s="105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  <c r="BT450" s="105"/>
      <c r="BU450" s="105"/>
      <c r="BV450" s="105"/>
      <c r="BW450" s="105"/>
      <c r="BX450" s="105"/>
      <c r="BY450" s="105"/>
      <c r="BZ450" s="105"/>
      <c r="CA450" s="105"/>
      <c r="CB450" s="105"/>
      <c r="CC450" s="105"/>
      <c r="CD450" s="105"/>
      <c r="CE450" s="105"/>
      <c r="CF450" s="105"/>
      <c r="CG450" s="105"/>
    </row>
    <row r="451" spans="1:85" ht="12.7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/>
      <c r="AT451" s="105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  <c r="BT451" s="105"/>
      <c r="BU451" s="105"/>
      <c r="BV451" s="105"/>
      <c r="BW451" s="105"/>
      <c r="BX451" s="105"/>
      <c r="BY451" s="105"/>
      <c r="BZ451" s="105"/>
      <c r="CA451" s="105"/>
      <c r="CB451" s="105"/>
      <c r="CC451" s="105"/>
      <c r="CD451" s="105"/>
      <c r="CE451" s="105"/>
      <c r="CF451" s="105"/>
      <c r="CG451" s="105"/>
    </row>
    <row r="452" spans="1:85" ht="12.7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/>
      <c r="AT452" s="105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  <c r="BT452" s="105"/>
      <c r="BU452" s="105"/>
      <c r="BV452" s="105"/>
      <c r="BW452" s="105"/>
      <c r="BX452" s="105"/>
      <c r="BY452" s="105"/>
      <c r="BZ452" s="105"/>
      <c r="CA452" s="105"/>
      <c r="CB452" s="105"/>
      <c r="CC452" s="105"/>
      <c r="CD452" s="105"/>
      <c r="CE452" s="105"/>
      <c r="CF452" s="105"/>
      <c r="CG452" s="105"/>
    </row>
    <row r="453" spans="1:85" ht="12.7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  <c r="AT453" s="105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  <c r="BT453" s="105"/>
      <c r="BU453" s="105"/>
      <c r="BV453" s="105"/>
      <c r="BW453" s="105"/>
      <c r="BX453" s="105"/>
      <c r="BY453" s="105"/>
      <c r="BZ453" s="105"/>
      <c r="CA453" s="105"/>
      <c r="CB453" s="105"/>
      <c r="CC453" s="105"/>
      <c r="CD453" s="105"/>
      <c r="CE453" s="105"/>
      <c r="CF453" s="105"/>
      <c r="CG453" s="105"/>
    </row>
    <row r="454" spans="1:85" ht="12.7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/>
      <c r="AT454" s="105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  <c r="BT454" s="105"/>
      <c r="BU454" s="105"/>
      <c r="BV454" s="105"/>
      <c r="BW454" s="105"/>
      <c r="BX454" s="105"/>
      <c r="BY454" s="105"/>
      <c r="BZ454" s="105"/>
      <c r="CA454" s="105"/>
      <c r="CB454" s="105"/>
      <c r="CC454" s="105"/>
      <c r="CD454" s="105"/>
      <c r="CE454" s="105"/>
      <c r="CF454" s="105"/>
      <c r="CG454" s="105"/>
    </row>
    <row r="455" spans="1:85" ht="12.7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  <c r="AK455" s="105"/>
      <c r="AL455" s="105"/>
      <c r="AM455" s="105"/>
      <c r="AN455" s="105"/>
      <c r="AO455" s="105"/>
      <c r="AP455" s="105"/>
      <c r="AQ455" s="105"/>
      <c r="AR455" s="105"/>
      <c r="AS455" s="105"/>
      <c r="AT455" s="105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  <c r="BT455" s="105"/>
      <c r="BU455" s="105"/>
      <c r="BV455" s="105"/>
      <c r="BW455" s="105"/>
      <c r="BX455" s="105"/>
      <c r="BY455" s="105"/>
      <c r="BZ455" s="105"/>
      <c r="CA455" s="105"/>
      <c r="CB455" s="105"/>
      <c r="CC455" s="105"/>
      <c r="CD455" s="105"/>
      <c r="CE455" s="105"/>
      <c r="CF455" s="105"/>
      <c r="CG455" s="105"/>
    </row>
    <row r="456" spans="1:85" ht="12.7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/>
      <c r="AT456" s="105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  <c r="BT456" s="105"/>
      <c r="BU456" s="105"/>
      <c r="BV456" s="105"/>
      <c r="BW456" s="105"/>
      <c r="BX456" s="105"/>
      <c r="BY456" s="105"/>
      <c r="BZ456" s="105"/>
      <c r="CA456" s="105"/>
      <c r="CB456" s="105"/>
      <c r="CC456" s="105"/>
      <c r="CD456" s="105"/>
      <c r="CE456" s="105"/>
      <c r="CF456" s="105"/>
      <c r="CG456" s="105"/>
    </row>
    <row r="457" spans="1:85" ht="12.7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  <c r="AK457" s="105"/>
      <c r="AL457" s="105"/>
      <c r="AM457" s="105"/>
      <c r="AN457" s="105"/>
      <c r="AO457" s="105"/>
      <c r="AP457" s="105"/>
      <c r="AQ457" s="105"/>
      <c r="AR457" s="105"/>
      <c r="AS457" s="105"/>
      <c r="AT457" s="105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  <c r="BT457" s="105"/>
      <c r="BU457" s="105"/>
      <c r="BV457" s="105"/>
      <c r="BW457" s="105"/>
      <c r="BX457" s="105"/>
      <c r="BY457" s="105"/>
      <c r="BZ457" s="105"/>
      <c r="CA457" s="105"/>
      <c r="CB457" s="105"/>
      <c r="CC457" s="105"/>
      <c r="CD457" s="105"/>
      <c r="CE457" s="105"/>
      <c r="CF457" s="105"/>
      <c r="CG457" s="105"/>
    </row>
    <row r="458" spans="1:85" ht="12.7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  <c r="AK458" s="105"/>
      <c r="AL458" s="105"/>
      <c r="AM458" s="105"/>
      <c r="AN458" s="105"/>
      <c r="AO458" s="105"/>
      <c r="AP458" s="105"/>
      <c r="AQ458" s="105"/>
      <c r="AR458" s="105"/>
      <c r="AS458" s="105"/>
      <c r="AT458" s="105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  <c r="BT458" s="105"/>
      <c r="BU458" s="105"/>
      <c r="BV458" s="105"/>
      <c r="BW458" s="105"/>
      <c r="BX458" s="105"/>
      <c r="BY458" s="105"/>
      <c r="BZ458" s="105"/>
      <c r="CA458" s="105"/>
      <c r="CB458" s="105"/>
      <c r="CC458" s="105"/>
      <c r="CD458" s="105"/>
      <c r="CE458" s="105"/>
      <c r="CF458" s="105"/>
      <c r="CG458" s="105"/>
    </row>
    <row r="459" spans="1:85" ht="12.7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  <c r="AL459" s="105"/>
      <c r="AM459" s="105"/>
      <c r="AN459" s="105"/>
      <c r="AO459" s="105"/>
      <c r="AP459" s="105"/>
      <c r="AQ459" s="105"/>
      <c r="AR459" s="105"/>
      <c r="AS459" s="105"/>
      <c r="AT459" s="105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  <c r="BT459" s="105"/>
      <c r="BU459" s="105"/>
      <c r="BV459" s="105"/>
      <c r="BW459" s="105"/>
      <c r="BX459" s="105"/>
      <c r="BY459" s="105"/>
      <c r="BZ459" s="105"/>
      <c r="CA459" s="105"/>
      <c r="CB459" s="105"/>
      <c r="CC459" s="105"/>
      <c r="CD459" s="105"/>
      <c r="CE459" s="105"/>
      <c r="CF459" s="105"/>
      <c r="CG459" s="105"/>
    </row>
    <row r="460" spans="1:85" ht="12.7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  <c r="AK460" s="105"/>
      <c r="AL460" s="105"/>
      <c r="AM460" s="105"/>
      <c r="AN460" s="105"/>
      <c r="AO460" s="105"/>
      <c r="AP460" s="105"/>
      <c r="AQ460" s="105"/>
      <c r="AR460" s="105"/>
      <c r="AS460" s="105"/>
      <c r="AT460" s="105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  <c r="BT460" s="105"/>
      <c r="BU460" s="105"/>
      <c r="BV460" s="105"/>
      <c r="BW460" s="105"/>
      <c r="BX460" s="105"/>
      <c r="BY460" s="105"/>
      <c r="BZ460" s="105"/>
      <c r="CA460" s="105"/>
      <c r="CB460" s="105"/>
      <c r="CC460" s="105"/>
      <c r="CD460" s="105"/>
      <c r="CE460" s="105"/>
      <c r="CF460" s="105"/>
      <c r="CG460" s="105"/>
    </row>
    <row r="461" spans="1:85" ht="12.7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  <c r="AK461" s="105"/>
      <c r="AL461" s="105"/>
      <c r="AM461" s="105"/>
      <c r="AN461" s="105"/>
      <c r="AO461" s="105"/>
      <c r="AP461" s="105"/>
      <c r="AQ461" s="105"/>
      <c r="AR461" s="105"/>
      <c r="AS461" s="105"/>
      <c r="AT461" s="105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  <c r="BT461" s="105"/>
      <c r="BU461" s="105"/>
      <c r="BV461" s="105"/>
      <c r="BW461" s="105"/>
      <c r="BX461" s="105"/>
      <c r="BY461" s="105"/>
      <c r="BZ461" s="105"/>
      <c r="CA461" s="105"/>
      <c r="CB461" s="105"/>
      <c r="CC461" s="105"/>
      <c r="CD461" s="105"/>
      <c r="CE461" s="105"/>
      <c r="CF461" s="105"/>
      <c r="CG461" s="105"/>
    </row>
    <row r="462" spans="1:85" ht="12.7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5"/>
      <c r="AF462" s="105"/>
      <c r="AG462" s="105"/>
      <c r="AH462" s="105"/>
      <c r="AI462" s="105"/>
      <c r="AJ462" s="105"/>
      <c r="AK462" s="105"/>
      <c r="AL462" s="105"/>
      <c r="AM462" s="105"/>
      <c r="AN462" s="105"/>
      <c r="AO462" s="105"/>
      <c r="AP462" s="105"/>
      <c r="AQ462" s="105"/>
      <c r="AR462" s="105"/>
      <c r="AS462" s="105"/>
      <c r="AT462" s="105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  <c r="BT462" s="105"/>
      <c r="BU462" s="105"/>
      <c r="BV462" s="105"/>
      <c r="BW462" s="105"/>
      <c r="BX462" s="105"/>
      <c r="BY462" s="105"/>
      <c r="BZ462" s="105"/>
      <c r="CA462" s="105"/>
      <c r="CB462" s="105"/>
      <c r="CC462" s="105"/>
      <c r="CD462" s="105"/>
      <c r="CE462" s="105"/>
      <c r="CF462" s="105"/>
      <c r="CG462" s="105"/>
    </row>
    <row r="463" spans="1:85" ht="12.7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  <c r="AL463" s="105"/>
      <c r="AM463" s="105"/>
      <c r="AN463" s="105"/>
      <c r="AO463" s="105"/>
      <c r="AP463" s="105"/>
      <c r="AQ463" s="105"/>
      <c r="AR463" s="105"/>
      <c r="AS463" s="105"/>
      <c r="AT463" s="105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  <c r="BT463" s="105"/>
      <c r="BU463" s="105"/>
      <c r="BV463" s="105"/>
      <c r="BW463" s="105"/>
      <c r="BX463" s="105"/>
      <c r="BY463" s="105"/>
      <c r="BZ463" s="105"/>
      <c r="CA463" s="105"/>
      <c r="CB463" s="105"/>
      <c r="CC463" s="105"/>
      <c r="CD463" s="105"/>
      <c r="CE463" s="105"/>
      <c r="CF463" s="105"/>
      <c r="CG463" s="105"/>
    </row>
    <row r="464" spans="1:85" ht="12.7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/>
      <c r="AT464" s="105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  <c r="BT464" s="105"/>
      <c r="BU464" s="105"/>
      <c r="BV464" s="105"/>
      <c r="BW464" s="105"/>
      <c r="BX464" s="105"/>
      <c r="BY464" s="105"/>
      <c r="BZ464" s="105"/>
      <c r="CA464" s="105"/>
      <c r="CB464" s="105"/>
      <c r="CC464" s="105"/>
      <c r="CD464" s="105"/>
      <c r="CE464" s="105"/>
      <c r="CF464" s="105"/>
      <c r="CG464" s="105"/>
    </row>
    <row r="465" spans="1:85" ht="12.7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  <c r="AL465" s="105"/>
      <c r="AM465" s="105"/>
      <c r="AN465" s="105"/>
      <c r="AO465" s="105"/>
      <c r="AP465" s="105"/>
      <c r="AQ465" s="105"/>
      <c r="AR465" s="105"/>
      <c r="AS465" s="105"/>
      <c r="AT465" s="105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  <c r="BT465" s="105"/>
      <c r="BU465" s="105"/>
      <c r="BV465" s="105"/>
      <c r="BW465" s="105"/>
      <c r="BX465" s="105"/>
      <c r="BY465" s="105"/>
      <c r="BZ465" s="105"/>
      <c r="CA465" s="105"/>
      <c r="CB465" s="105"/>
      <c r="CC465" s="105"/>
      <c r="CD465" s="105"/>
      <c r="CE465" s="105"/>
      <c r="CF465" s="105"/>
      <c r="CG465" s="105"/>
    </row>
    <row r="466" spans="1:85" ht="12.7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/>
      <c r="AT466" s="105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  <c r="BT466" s="105"/>
      <c r="BU466" s="105"/>
      <c r="BV466" s="105"/>
      <c r="BW466" s="105"/>
      <c r="BX466" s="105"/>
      <c r="BY466" s="105"/>
      <c r="BZ466" s="105"/>
      <c r="CA466" s="105"/>
      <c r="CB466" s="105"/>
      <c r="CC466" s="105"/>
      <c r="CD466" s="105"/>
      <c r="CE466" s="105"/>
      <c r="CF466" s="105"/>
      <c r="CG466" s="105"/>
    </row>
    <row r="467" spans="1:85" ht="12.7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  <c r="AK467" s="105"/>
      <c r="AL467" s="105"/>
      <c r="AM467" s="105"/>
      <c r="AN467" s="105"/>
      <c r="AO467" s="105"/>
      <c r="AP467" s="105"/>
      <c r="AQ467" s="105"/>
      <c r="AR467" s="105"/>
      <c r="AS467" s="105"/>
      <c r="AT467" s="105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  <c r="BT467" s="105"/>
      <c r="BU467" s="105"/>
      <c r="BV467" s="105"/>
      <c r="BW467" s="105"/>
      <c r="BX467" s="105"/>
      <c r="BY467" s="105"/>
      <c r="BZ467" s="105"/>
      <c r="CA467" s="105"/>
      <c r="CB467" s="105"/>
      <c r="CC467" s="105"/>
      <c r="CD467" s="105"/>
      <c r="CE467" s="105"/>
      <c r="CF467" s="105"/>
      <c r="CG467" s="105"/>
    </row>
    <row r="468" spans="1:85" ht="12.7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5"/>
      <c r="AH468" s="105"/>
      <c r="AI468" s="105"/>
      <c r="AJ468" s="105"/>
      <c r="AK468" s="105"/>
      <c r="AL468" s="105"/>
      <c r="AM468" s="105"/>
      <c r="AN468" s="105"/>
      <c r="AO468" s="105"/>
      <c r="AP468" s="105"/>
      <c r="AQ468" s="105"/>
      <c r="AR468" s="105"/>
      <c r="AS468" s="105"/>
      <c r="AT468" s="105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  <c r="BT468" s="105"/>
      <c r="BU468" s="105"/>
      <c r="BV468" s="105"/>
      <c r="BW468" s="105"/>
      <c r="BX468" s="105"/>
      <c r="BY468" s="105"/>
      <c r="BZ468" s="105"/>
      <c r="CA468" s="105"/>
      <c r="CB468" s="105"/>
      <c r="CC468" s="105"/>
      <c r="CD468" s="105"/>
      <c r="CE468" s="105"/>
      <c r="CF468" s="105"/>
      <c r="CG468" s="105"/>
    </row>
    <row r="469" spans="1:85" ht="12.7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105"/>
      <c r="AC469" s="105"/>
      <c r="AD469" s="105"/>
      <c r="AE469" s="105"/>
      <c r="AF469" s="105"/>
      <c r="AG469" s="105"/>
      <c r="AH469" s="105"/>
      <c r="AI469" s="105"/>
      <c r="AJ469" s="105"/>
      <c r="AK469" s="105"/>
      <c r="AL469" s="105"/>
      <c r="AM469" s="105"/>
      <c r="AN469" s="105"/>
      <c r="AO469" s="105"/>
      <c r="AP469" s="105"/>
      <c r="AQ469" s="105"/>
      <c r="AR469" s="105"/>
      <c r="AS469" s="105"/>
      <c r="AT469" s="105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  <c r="BT469" s="105"/>
      <c r="BU469" s="105"/>
      <c r="BV469" s="105"/>
      <c r="BW469" s="105"/>
      <c r="BX469" s="105"/>
      <c r="BY469" s="105"/>
      <c r="BZ469" s="105"/>
      <c r="CA469" s="105"/>
      <c r="CB469" s="105"/>
      <c r="CC469" s="105"/>
      <c r="CD469" s="105"/>
      <c r="CE469" s="105"/>
      <c r="CF469" s="105"/>
      <c r="CG469" s="105"/>
    </row>
    <row r="470" spans="1:85" ht="12.7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  <c r="AB470" s="105"/>
      <c r="AC470" s="105"/>
      <c r="AD470" s="105"/>
      <c r="AE470" s="105"/>
      <c r="AF470" s="105"/>
      <c r="AG470" s="105"/>
      <c r="AH470" s="105"/>
      <c r="AI470" s="105"/>
      <c r="AJ470" s="105"/>
      <c r="AK470" s="105"/>
      <c r="AL470" s="105"/>
      <c r="AM470" s="105"/>
      <c r="AN470" s="105"/>
      <c r="AO470" s="105"/>
      <c r="AP470" s="105"/>
      <c r="AQ470" s="105"/>
      <c r="AR470" s="105"/>
      <c r="AS470" s="105"/>
      <c r="AT470" s="105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  <c r="BT470" s="105"/>
      <c r="BU470" s="105"/>
      <c r="BV470" s="105"/>
      <c r="BW470" s="105"/>
      <c r="BX470" s="105"/>
      <c r="BY470" s="105"/>
      <c r="BZ470" s="105"/>
      <c r="CA470" s="105"/>
      <c r="CB470" s="105"/>
      <c r="CC470" s="105"/>
      <c r="CD470" s="105"/>
      <c r="CE470" s="105"/>
      <c r="CF470" s="105"/>
      <c r="CG470" s="105"/>
    </row>
    <row r="471" spans="1:85" ht="12.7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  <c r="AB471" s="105"/>
      <c r="AC471" s="105"/>
      <c r="AD471" s="105"/>
      <c r="AE471" s="105"/>
      <c r="AF471" s="105"/>
      <c r="AG471" s="105"/>
      <c r="AH471" s="105"/>
      <c r="AI471" s="105"/>
      <c r="AJ471" s="105"/>
      <c r="AK471" s="105"/>
      <c r="AL471" s="105"/>
      <c r="AM471" s="105"/>
      <c r="AN471" s="105"/>
      <c r="AO471" s="105"/>
      <c r="AP471" s="105"/>
      <c r="AQ471" s="105"/>
      <c r="AR471" s="105"/>
      <c r="AS471" s="105"/>
      <c r="AT471" s="105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  <c r="BT471" s="105"/>
      <c r="BU471" s="105"/>
      <c r="BV471" s="105"/>
      <c r="BW471" s="105"/>
      <c r="BX471" s="105"/>
      <c r="BY471" s="105"/>
      <c r="BZ471" s="105"/>
      <c r="CA471" s="105"/>
      <c r="CB471" s="105"/>
      <c r="CC471" s="105"/>
      <c r="CD471" s="105"/>
      <c r="CE471" s="105"/>
      <c r="CF471" s="105"/>
      <c r="CG471" s="105"/>
    </row>
    <row r="472" spans="1:85" ht="12.7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  <c r="AL472" s="105"/>
      <c r="AM472" s="105"/>
      <c r="AN472" s="105"/>
      <c r="AO472" s="105"/>
      <c r="AP472" s="105"/>
      <c r="AQ472" s="105"/>
      <c r="AR472" s="105"/>
      <c r="AS472" s="105"/>
      <c r="AT472" s="105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  <c r="BT472" s="105"/>
      <c r="BU472" s="105"/>
      <c r="BV472" s="105"/>
      <c r="BW472" s="105"/>
      <c r="BX472" s="105"/>
      <c r="BY472" s="105"/>
      <c r="BZ472" s="105"/>
      <c r="CA472" s="105"/>
      <c r="CB472" s="105"/>
      <c r="CC472" s="105"/>
      <c r="CD472" s="105"/>
      <c r="CE472" s="105"/>
      <c r="CF472" s="105"/>
      <c r="CG472" s="105"/>
    </row>
    <row r="473" spans="1:85" ht="12.7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H473" s="105"/>
      <c r="AI473" s="105"/>
      <c r="AJ473" s="105"/>
      <c r="AK473" s="105"/>
      <c r="AL473" s="105"/>
      <c r="AM473" s="105"/>
      <c r="AN473" s="105"/>
      <c r="AO473" s="105"/>
      <c r="AP473" s="105"/>
      <c r="AQ473" s="105"/>
      <c r="AR473" s="105"/>
      <c r="AS473" s="105"/>
      <c r="AT473" s="105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  <c r="BT473" s="105"/>
      <c r="BU473" s="105"/>
      <c r="BV473" s="105"/>
      <c r="BW473" s="105"/>
      <c r="BX473" s="105"/>
      <c r="BY473" s="105"/>
      <c r="BZ473" s="105"/>
      <c r="CA473" s="105"/>
      <c r="CB473" s="105"/>
      <c r="CC473" s="105"/>
      <c r="CD473" s="105"/>
      <c r="CE473" s="105"/>
      <c r="CF473" s="105"/>
      <c r="CG473" s="105"/>
    </row>
    <row r="474" spans="1:85" ht="12.7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105"/>
      <c r="AH474" s="105"/>
      <c r="AI474" s="105"/>
      <c r="AJ474" s="105"/>
      <c r="AK474" s="105"/>
      <c r="AL474" s="105"/>
      <c r="AM474" s="105"/>
      <c r="AN474" s="105"/>
      <c r="AO474" s="105"/>
      <c r="AP474" s="105"/>
      <c r="AQ474" s="105"/>
      <c r="AR474" s="105"/>
      <c r="AS474" s="105"/>
      <c r="AT474" s="105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  <c r="BT474" s="105"/>
      <c r="BU474" s="105"/>
      <c r="BV474" s="105"/>
      <c r="BW474" s="105"/>
      <c r="BX474" s="105"/>
      <c r="BY474" s="105"/>
      <c r="BZ474" s="105"/>
      <c r="CA474" s="105"/>
      <c r="CB474" s="105"/>
      <c r="CC474" s="105"/>
      <c r="CD474" s="105"/>
      <c r="CE474" s="105"/>
      <c r="CF474" s="105"/>
      <c r="CG474" s="105"/>
    </row>
    <row r="475" spans="1:85" ht="12.7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105"/>
      <c r="AC475" s="105"/>
      <c r="AD475" s="105"/>
      <c r="AE475" s="105"/>
      <c r="AF475" s="105"/>
      <c r="AG475" s="105"/>
      <c r="AH475" s="105"/>
      <c r="AI475" s="105"/>
      <c r="AJ475" s="105"/>
      <c r="AK475" s="105"/>
      <c r="AL475" s="105"/>
      <c r="AM475" s="105"/>
      <c r="AN475" s="105"/>
      <c r="AO475" s="105"/>
      <c r="AP475" s="105"/>
      <c r="AQ475" s="105"/>
      <c r="AR475" s="105"/>
      <c r="AS475" s="105"/>
      <c r="AT475" s="105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  <c r="BT475" s="105"/>
      <c r="BU475" s="105"/>
      <c r="BV475" s="105"/>
      <c r="BW475" s="105"/>
      <c r="BX475" s="105"/>
      <c r="BY475" s="105"/>
      <c r="BZ475" s="105"/>
      <c r="CA475" s="105"/>
      <c r="CB475" s="105"/>
      <c r="CC475" s="105"/>
      <c r="CD475" s="105"/>
      <c r="CE475" s="105"/>
      <c r="CF475" s="105"/>
      <c r="CG475" s="105"/>
    </row>
    <row r="476" spans="1:85" ht="12.7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5"/>
      <c r="AH476" s="105"/>
      <c r="AI476" s="105"/>
      <c r="AJ476" s="105"/>
      <c r="AK476" s="105"/>
      <c r="AL476" s="105"/>
      <c r="AM476" s="105"/>
      <c r="AN476" s="105"/>
      <c r="AO476" s="105"/>
      <c r="AP476" s="105"/>
      <c r="AQ476" s="105"/>
      <c r="AR476" s="105"/>
      <c r="AS476" s="105"/>
      <c r="AT476" s="105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  <c r="BT476" s="105"/>
      <c r="BU476" s="105"/>
      <c r="BV476" s="105"/>
      <c r="BW476" s="105"/>
      <c r="BX476" s="105"/>
      <c r="BY476" s="105"/>
      <c r="BZ476" s="105"/>
      <c r="CA476" s="105"/>
      <c r="CB476" s="105"/>
      <c r="CC476" s="105"/>
      <c r="CD476" s="105"/>
      <c r="CE476" s="105"/>
      <c r="CF476" s="105"/>
      <c r="CG476" s="105"/>
    </row>
    <row r="477" spans="1:85" ht="12.7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105"/>
      <c r="AK477" s="105"/>
      <c r="AL477" s="105"/>
      <c r="AM477" s="105"/>
      <c r="AN477" s="105"/>
      <c r="AO477" s="105"/>
      <c r="AP477" s="105"/>
      <c r="AQ477" s="105"/>
      <c r="AR477" s="105"/>
      <c r="AS477" s="105"/>
      <c r="AT477" s="105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  <c r="BT477" s="105"/>
      <c r="BU477" s="105"/>
      <c r="BV477" s="105"/>
      <c r="BW477" s="105"/>
      <c r="BX477" s="105"/>
      <c r="BY477" s="105"/>
      <c r="BZ477" s="105"/>
      <c r="CA477" s="105"/>
      <c r="CB477" s="105"/>
      <c r="CC477" s="105"/>
      <c r="CD477" s="105"/>
      <c r="CE477" s="105"/>
      <c r="CF477" s="105"/>
      <c r="CG477" s="105"/>
    </row>
    <row r="478" spans="1:85" ht="12.7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105"/>
      <c r="AK478" s="105"/>
      <c r="AL478" s="105"/>
      <c r="AM478" s="105"/>
      <c r="AN478" s="105"/>
      <c r="AO478" s="105"/>
      <c r="AP478" s="105"/>
      <c r="AQ478" s="105"/>
      <c r="AR478" s="105"/>
      <c r="AS478" s="105"/>
      <c r="AT478" s="105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  <c r="BT478" s="105"/>
      <c r="BU478" s="105"/>
      <c r="BV478" s="105"/>
      <c r="BW478" s="105"/>
      <c r="BX478" s="105"/>
      <c r="BY478" s="105"/>
      <c r="BZ478" s="105"/>
      <c r="CA478" s="105"/>
      <c r="CB478" s="105"/>
      <c r="CC478" s="105"/>
      <c r="CD478" s="105"/>
      <c r="CE478" s="105"/>
      <c r="CF478" s="105"/>
      <c r="CG478" s="105"/>
    </row>
    <row r="479" spans="1:85" ht="12.7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105"/>
      <c r="AK479" s="105"/>
      <c r="AL479" s="105"/>
      <c r="AM479" s="105"/>
      <c r="AN479" s="105"/>
      <c r="AO479" s="105"/>
      <c r="AP479" s="105"/>
      <c r="AQ479" s="105"/>
      <c r="AR479" s="105"/>
      <c r="AS479" s="105"/>
      <c r="AT479" s="105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  <c r="BT479" s="105"/>
      <c r="BU479" s="105"/>
      <c r="BV479" s="105"/>
      <c r="BW479" s="105"/>
      <c r="BX479" s="105"/>
      <c r="BY479" s="105"/>
      <c r="BZ479" s="105"/>
      <c r="CA479" s="105"/>
      <c r="CB479" s="105"/>
      <c r="CC479" s="105"/>
      <c r="CD479" s="105"/>
      <c r="CE479" s="105"/>
      <c r="CF479" s="105"/>
      <c r="CG479" s="105"/>
    </row>
    <row r="480" spans="1:85" ht="12.7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  <c r="AT480" s="105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  <c r="BT480" s="105"/>
      <c r="BU480" s="105"/>
      <c r="BV480" s="105"/>
      <c r="BW480" s="105"/>
      <c r="BX480" s="105"/>
      <c r="BY480" s="105"/>
      <c r="BZ480" s="105"/>
      <c r="CA480" s="105"/>
      <c r="CB480" s="105"/>
      <c r="CC480" s="105"/>
      <c r="CD480" s="105"/>
      <c r="CE480" s="105"/>
      <c r="CF480" s="105"/>
      <c r="CG480" s="105"/>
    </row>
    <row r="481" spans="1:85" ht="12.7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105"/>
      <c r="AK481" s="105"/>
      <c r="AL481" s="105"/>
      <c r="AM481" s="105"/>
      <c r="AN481" s="105"/>
      <c r="AO481" s="105"/>
      <c r="AP481" s="105"/>
      <c r="AQ481" s="105"/>
      <c r="AR481" s="105"/>
      <c r="AS481" s="105"/>
      <c r="AT481" s="105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  <c r="BT481" s="105"/>
      <c r="BU481" s="105"/>
      <c r="BV481" s="105"/>
      <c r="BW481" s="105"/>
      <c r="BX481" s="105"/>
      <c r="BY481" s="105"/>
      <c r="BZ481" s="105"/>
      <c r="CA481" s="105"/>
      <c r="CB481" s="105"/>
      <c r="CC481" s="105"/>
      <c r="CD481" s="105"/>
      <c r="CE481" s="105"/>
      <c r="CF481" s="105"/>
      <c r="CG481" s="105"/>
    </row>
    <row r="482" spans="1:85" ht="12.7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105"/>
      <c r="AK482" s="105"/>
      <c r="AL482" s="105"/>
      <c r="AM482" s="105"/>
      <c r="AN482" s="105"/>
      <c r="AO482" s="105"/>
      <c r="AP482" s="105"/>
      <c r="AQ482" s="105"/>
      <c r="AR482" s="105"/>
      <c r="AS482" s="105"/>
      <c r="AT482" s="105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  <c r="BT482" s="105"/>
      <c r="BU482" s="105"/>
      <c r="BV482" s="105"/>
      <c r="BW482" s="105"/>
      <c r="BX482" s="105"/>
      <c r="BY482" s="105"/>
      <c r="BZ482" s="105"/>
      <c r="CA482" s="105"/>
      <c r="CB482" s="105"/>
      <c r="CC482" s="105"/>
      <c r="CD482" s="105"/>
      <c r="CE482" s="105"/>
      <c r="CF482" s="105"/>
      <c r="CG482" s="105"/>
    </row>
    <row r="483" spans="1:85" ht="12.7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105"/>
      <c r="AK483" s="105"/>
      <c r="AL483" s="105"/>
      <c r="AM483" s="105"/>
      <c r="AN483" s="105"/>
      <c r="AO483" s="105"/>
      <c r="AP483" s="105"/>
      <c r="AQ483" s="105"/>
      <c r="AR483" s="105"/>
      <c r="AS483" s="105"/>
      <c r="AT483" s="105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  <c r="BT483" s="105"/>
      <c r="BU483" s="105"/>
      <c r="BV483" s="105"/>
      <c r="BW483" s="105"/>
      <c r="BX483" s="105"/>
      <c r="BY483" s="105"/>
      <c r="BZ483" s="105"/>
      <c r="CA483" s="105"/>
      <c r="CB483" s="105"/>
      <c r="CC483" s="105"/>
      <c r="CD483" s="105"/>
      <c r="CE483" s="105"/>
      <c r="CF483" s="105"/>
      <c r="CG483" s="105"/>
    </row>
    <row r="484" spans="1:85" ht="12.7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  <c r="AL484" s="105"/>
      <c r="AM484" s="105"/>
      <c r="AN484" s="105"/>
      <c r="AO484" s="105"/>
      <c r="AP484" s="105"/>
      <c r="AQ484" s="105"/>
      <c r="AR484" s="105"/>
      <c r="AS484" s="105"/>
      <c r="AT484" s="105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  <c r="BT484" s="105"/>
      <c r="BU484" s="105"/>
      <c r="BV484" s="105"/>
      <c r="BW484" s="105"/>
      <c r="BX484" s="105"/>
      <c r="BY484" s="105"/>
      <c r="BZ484" s="105"/>
      <c r="CA484" s="105"/>
      <c r="CB484" s="105"/>
      <c r="CC484" s="105"/>
      <c r="CD484" s="105"/>
      <c r="CE484" s="105"/>
      <c r="CF484" s="105"/>
      <c r="CG484" s="105"/>
    </row>
    <row r="485" spans="1:85" ht="12.7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  <c r="AL485" s="105"/>
      <c r="AM485" s="105"/>
      <c r="AN485" s="105"/>
      <c r="AO485" s="105"/>
      <c r="AP485" s="105"/>
      <c r="AQ485" s="105"/>
      <c r="AR485" s="105"/>
      <c r="AS485" s="105"/>
      <c r="AT485" s="105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  <c r="BT485" s="105"/>
      <c r="BU485" s="105"/>
      <c r="BV485" s="105"/>
      <c r="BW485" s="105"/>
      <c r="BX485" s="105"/>
      <c r="BY485" s="105"/>
      <c r="BZ485" s="105"/>
      <c r="CA485" s="105"/>
      <c r="CB485" s="105"/>
      <c r="CC485" s="105"/>
      <c r="CD485" s="105"/>
      <c r="CE485" s="105"/>
      <c r="CF485" s="105"/>
      <c r="CG485" s="105"/>
    </row>
    <row r="486" spans="1:85" ht="12.7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  <c r="BT486" s="105"/>
      <c r="BU486" s="105"/>
      <c r="BV486" s="105"/>
      <c r="BW486" s="105"/>
      <c r="BX486" s="105"/>
      <c r="BY486" s="105"/>
      <c r="BZ486" s="105"/>
      <c r="CA486" s="105"/>
      <c r="CB486" s="105"/>
      <c r="CC486" s="105"/>
      <c r="CD486" s="105"/>
      <c r="CE486" s="105"/>
      <c r="CF486" s="105"/>
      <c r="CG486" s="105"/>
    </row>
    <row r="487" spans="1:85" ht="12.7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  <c r="AK487" s="105"/>
      <c r="AL487" s="105"/>
      <c r="AM487" s="105"/>
      <c r="AN487" s="105"/>
      <c r="AO487" s="105"/>
      <c r="AP487" s="105"/>
      <c r="AQ487" s="105"/>
      <c r="AR487" s="105"/>
      <c r="AS487" s="105"/>
      <c r="AT487" s="105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  <c r="BT487" s="105"/>
      <c r="BU487" s="105"/>
      <c r="BV487" s="105"/>
      <c r="BW487" s="105"/>
      <c r="BX487" s="105"/>
      <c r="BY487" s="105"/>
      <c r="BZ487" s="105"/>
      <c r="CA487" s="105"/>
      <c r="CB487" s="105"/>
      <c r="CC487" s="105"/>
      <c r="CD487" s="105"/>
      <c r="CE487" s="105"/>
      <c r="CF487" s="105"/>
      <c r="CG487" s="105"/>
    </row>
    <row r="488" spans="1:85" ht="12.7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5"/>
      <c r="AI488" s="105"/>
      <c r="AJ488" s="105"/>
      <c r="AK488" s="105"/>
      <c r="AL488" s="105"/>
      <c r="AM488" s="105"/>
      <c r="AN488" s="105"/>
      <c r="AO488" s="105"/>
      <c r="AP488" s="105"/>
      <c r="AQ488" s="105"/>
      <c r="AR488" s="105"/>
      <c r="AS488" s="105"/>
      <c r="AT488" s="105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  <c r="BT488" s="105"/>
      <c r="BU488" s="105"/>
      <c r="BV488" s="105"/>
      <c r="BW488" s="105"/>
      <c r="BX488" s="105"/>
      <c r="BY488" s="105"/>
      <c r="BZ488" s="105"/>
      <c r="CA488" s="105"/>
      <c r="CB488" s="105"/>
      <c r="CC488" s="105"/>
      <c r="CD488" s="105"/>
      <c r="CE488" s="105"/>
      <c r="CF488" s="105"/>
      <c r="CG488" s="105"/>
    </row>
    <row r="489" spans="1:85" ht="12.7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  <c r="AK489" s="105"/>
      <c r="AL489" s="105"/>
      <c r="AM489" s="105"/>
      <c r="AN489" s="105"/>
      <c r="AO489" s="105"/>
      <c r="AP489" s="105"/>
      <c r="AQ489" s="105"/>
      <c r="AR489" s="105"/>
      <c r="AS489" s="105"/>
      <c r="AT489" s="105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  <c r="BT489" s="105"/>
      <c r="BU489" s="105"/>
      <c r="BV489" s="105"/>
      <c r="BW489" s="105"/>
      <c r="BX489" s="105"/>
      <c r="BY489" s="105"/>
      <c r="BZ489" s="105"/>
      <c r="CA489" s="105"/>
      <c r="CB489" s="105"/>
      <c r="CC489" s="105"/>
      <c r="CD489" s="105"/>
      <c r="CE489" s="105"/>
      <c r="CF489" s="105"/>
      <c r="CG489" s="105"/>
    </row>
    <row r="490" spans="1:85" ht="12.7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  <c r="AL490" s="105"/>
      <c r="AM490" s="105"/>
      <c r="AN490" s="105"/>
      <c r="AO490" s="105"/>
      <c r="AP490" s="105"/>
      <c r="AQ490" s="105"/>
      <c r="AR490" s="105"/>
      <c r="AS490" s="105"/>
      <c r="AT490" s="105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  <c r="BT490" s="105"/>
      <c r="BU490" s="105"/>
      <c r="BV490" s="105"/>
      <c r="BW490" s="105"/>
      <c r="BX490" s="105"/>
      <c r="BY490" s="105"/>
      <c r="BZ490" s="105"/>
      <c r="CA490" s="105"/>
      <c r="CB490" s="105"/>
      <c r="CC490" s="105"/>
      <c r="CD490" s="105"/>
      <c r="CE490" s="105"/>
      <c r="CF490" s="105"/>
      <c r="CG490" s="105"/>
    </row>
    <row r="491" spans="1:85" ht="12.7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105"/>
      <c r="AK491" s="105"/>
      <c r="AL491" s="105"/>
      <c r="AM491" s="105"/>
      <c r="AN491" s="105"/>
      <c r="AO491" s="105"/>
      <c r="AP491" s="105"/>
      <c r="AQ491" s="105"/>
      <c r="AR491" s="105"/>
      <c r="AS491" s="105"/>
      <c r="AT491" s="105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  <c r="BT491" s="105"/>
      <c r="BU491" s="105"/>
      <c r="BV491" s="105"/>
      <c r="BW491" s="105"/>
      <c r="BX491" s="105"/>
      <c r="BY491" s="105"/>
      <c r="BZ491" s="105"/>
      <c r="CA491" s="105"/>
      <c r="CB491" s="105"/>
      <c r="CC491" s="105"/>
      <c r="CD491" s="105"/>
      <c r="CE491" s="105"/>
      <c r="CF491" s="105"/>
      <c r="CG491" s="105"/>
    </row>
    <row r="492" spans="1:85" ht="12.7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105"/>
      <c r="AK492" s="105"/>
      <c r="AL492" s="105"/>
      <c r="AM492" s="105"/>
      <c r="AN492" s="105"/>
      <c r="AO492" s="105"/>
      <c r="AP492" s="105"/>
      <c r="AQ492" s="105"/>
      <c r="AR492" s="105"/>
      <c r="AS492" s="105"/>
      <c r="AT492" s="105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  <c r="BT492" s="105"/>
      <c r="BU492" s="105"/>
      <c r="BV492" s="105"/>
      <c r="BW492" s="105"/>
      <c r="BX492" s="105"/>
      <c r="BY492" s="105"/>
      <c r="BZ492" s="105"/>
      <c r="CA492" s="105"/>
      <c r="CB492" s="105"/>
      <c r="CC492" s="105"/>
      <c r="CD492" s="105"/>
      <c r="CE492" s="105"/>
      <c r="CF492" s="105"/>
      <c r="CG492" s="105"/>
    </row>
    <row r="493" spans="1:85" ht="12.7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  <c r="AL493" s="105"/>
      <c r="AM493" s="105"/>
      <c r="AN493" s="105"/>
      <c r="AO493" s="105"/>
      <c r="AP493" s="105"/>
      <c r="AQ493" s="105"/>
      <c r="AR493" s="105"/>
      <c r="AS493" s="105"/>
      <c r="AT493" s="105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  <c r="BT493" s="105"/>
      <c r="BU493" s="105"/>
      <c r="BV493" s="105"/>
      <c r="BW493" s="105"/>
      <c r="BX493" s="105"/>
      <c r="BY493" s="105"/>
      <c r="BZ493" s="105"/>
      <c r="CA493" s="105"/>
      <c r="CB493" s="105"/>
      <c r="CC493" s="105"/>
      <c r="CD493" s="105"/>
      <c r="CE493" s="105"/>
      <c r="CF493" s="105"/>
      <c r="CG493" s="105"/>
    </row>
    <row r="494" spans="1:85" ht="12.7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05"/>
      <c r="AJ494" s="105"/>
      <c r="AK494" s="105"/>
      <c r="AL494" s="105"/>
      <c r="AM494" s="105"/>
      <c r="AN494" s="105"/>
      <c r="AO494" s="105"/>
      <c r="AP494" s="105"/>
      <c r="AQ494" s="105"/>
      <c r="AR494" s="105"/>
      <c r="AS494" s="105"/>
      <c r="AT494" s="105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  <c r="BT494" s="105"/>
      <c r="BU494" s="105"/>
      <c r="BV494" s="105"/>
      <c r="BW494" s="105"/>
      <c r="BX494" s="105"/>
      <c r="BY494" s="105"/>
      <c r="BZ494" s="105"/>
      <c r="CA494" s="105"/>
      <c r="CB494" s="105"/>
      <c r="CC494" s="105"/>
      <c r="CD494" s="105"/>
      <c r="CE494" s="105"/>
      <c r="CF494" s="105"/>
      <c r="CG494" s="105"/>
    </row>
    <row r="495" spans="1:85" ht="12.7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  <c r="AL495" s="105"/>
      <c r="AM495" s="105"/>
      <c r="AN495" s="105"/>
      <c r="AO495" s="105"/>
      <c r="AP495" s="105"/>
      <c r="AQ495" s="105"/>
      <c r="AR495" s="105"/>
      <c r="AS495" s="105"/>
      <c r="AT495" s="105"/>
      <c r="AU495" s="105"/>
      <c r="AV495" s="105"/>
      <c r="AW495" s="105"/>
      <c r="AX495" s="105"/>
      <c r="AY495" s="105"/>
      <c r="AZ495" s="105"/>
      <c r="BA495" s="105"/>
      <c r="BB495" s="105"/>
      <c r="BC495" s="105"/>
      <c r="BD495" s="105"/>
      <c r="BE495" s="105"/>
      <c r="BF495" s="105"/>
      <c r="BG495" s="105"/>
      <c r="BH495" s="105"/>
      <c r="BI495" s="105"/>
      <c r="BJ495" s="105"/>
      <c r="BK495" s="105"/>
      <c r="BL495" s="105"/>
      <c r="BM495" s="105"/>
      <c r="BN495" s="105"/>
      <c r="BO495" s="105"/>
      <c r="BP495" s="105"/>
      <c r="BQ495" s="105"/>
      <c r="BR495" s="105"/>
      <c r="BS495" s="105"/>
      <c r="BT495" s="105"/>
      <c r="BU495" s="105"/>
      <c r="BV495" s="105"/>
      <c r="BW495" s="105"/>
      <c r="BX495" s="105"/>
      <c r="BY495" s="105"/>
      <c r="BZ495" s="105"/>
      <c r="CA495" s="105"/>
      <c r="CB495" s="105"/>
      <c r="CC495" s="105"/>
      <c r="CD495" s="105"/>
      <c r="CE495" s="105"/>
      <c r="CF495" s="105"/>
      <c r="CG495" s="105"/>
    </row>
    <row r="496" spans="1:85" ht="12.7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  <c r="AP496" s="105"/>
      <c r="AQ496" s="105"/>
      <c r="AR496" s="105"/>
      <c r="AS496" s="105"/>
      <c r="AT496" s="105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  <c r="BT496" s="105"/>
      <c r="BU496" s="105"/>
      <c r="BV496" s="105"/>
      <c r="BW496" s="105"/>
      <c r="BX496" s="105"/>
      <c r="BY496" s="105"/>
      <c r="BZ496" s="105"/>
      <c r="CA496" s="105"/>
      <c r="CB496" s="105"/>
      <c r="CC496" s="105"/>
      <c r="CD496" s="105"/>
      <c r="CE496" s="105"/>
      <c r="CF496" s="105"/>
      <c r="CG496" s="105"/>
    </row>
    <row r="497" spans="1:85" ht="12.7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  <c r="AN497" s="105"/>
      <c r="AO497" s="105"/>
      <c r="AP497" s="105"/>
      <c r="AQ497" s="105"/>
      <c r="AR497" s="105"/>
      <c r="AS497" s="105"/>
      <c r="AT497" s="105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  <c r="BT497" s="105"/>
      <c r="BU497" s="105"/>
      <c r="BV497" s="105"/>
      <c r="BW497" s="105"/>
      <c r="BX497" s="105"/>
      <c r="BY497" s="105"/>
      <c r="BZ497" s="105"/>
      <c r="CA497" s="105"/>
      <c r="CB497" s="105"/>
      <c r="CC497" s="105"/>
      <c r="CD497" s="105"/>
      <c r="CE497" s="105"/>
      <c r="CF497" s="105"/>
      <c r="CG497" s="105"/>
    </row>
    <row r="498" spans="1:85" ht="12.7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  <c r="AT498" s="105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  <c r="BT498" s="105"/>
      <c r="BU498" s="105"/>
      <c r="BV498" s="105"/>
      <c r="BW498" s="105"/>
      <c r="BX498" s="105"/>
      <c r="BY498" s="105"/>
      <c r="BZ498" s="105"/>
      <c r="CA498" s="105"/>
      <c r="CB498" s="105"/>
      <c r="CC498" s="105"/>
      <c r="CD498" s="105"/>
      <c r="CE498" s="105"/>
      <c r="CF498" s="105"/>
      <c r="CG498" s="105"/>
    </row>
    <row r="499" spans="1:85" ht="12.7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5"/>
      <c r="AN499" s="105"/>
      <c r="AO499" s="105"/>
      <c r="AP499" s="105"/>
      <c r="AQ499" s="105"/>
      <c r="AR499" s="105"/>
      <c r="AS499" s="105"/>
      <c r="AT499" s="105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  <c r="BT499" s="105"/>
      <c r="BU499" s="105"/>
      <c r="BV499" s="105"/>
      <c r="BW499" s="105"/>
      <c r="BX499" s="105"/>
      <c r="BY499" s="105"/>
      <c r="BZ499" s="105"/>
      <c r="CA499" s="105"/>
      <c r="CB499" s="105"/>
      <c r="CC499" s="105"/>
      <c r="CD499" s="105"/>
      <c r="CE499" s="105"/>
      <c r="CF499" s="105"/>
      <c r="CG499" s="105"/>
    </row>
    <row r="500" spans="1:85" ht="12.7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5"/>
      <c r="AT500" s="105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  <c r="BT500" s="105"/>
      <c r="BU500" s="105"/>
      <c r="BV500" s="105"/>
      <c r="BW500" s="105"/>
      <c r="BX500" s="105"/>
      <c r="BY500" s="105"/>
      <c r="BZ500" s="105"/>
      <c r="CA500" s="105"/>
      <c r="CB500" s="105"/>
      <c r="CC500" s="105"/>
      <c r="CD500" s="105"/>
      <c r="CE500" s="105"/>
      <c r="CF500" s="105"/>
      <c r="CG500" s="105"/>
    </row>
    <row r="501" spans="1:85" ht="12.7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  <c r="AA501" s="105"/>
      <c r="AB501" s="105"/>
      <c r="AC501" s="105"/>
      <c r="AD501" s="105"/>
      <c r="AE501" s="105"/>
      <c r="AF501" s="105"/>
      <c r="AG501" s="105"/>
      <c r="AH501" s="105"/>
      <c r="AI501" s="105"/>
      <c r="AJ501" s="105"/>
      <c r="AK501" s="105"/>
      <c r="AL501" s="105"/>
      <c r="AM501" s="105"/>
      <c r="AN501" s="105"/>
      <c r="AO501" s="105"/>
      <c r="AP501" s="105"/>
      <c r="AQ501" s="105"/>
      <c r="AR501" s="105"/>
      <c r="AS501" s="105"/>
      <c r="AT501" s="105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  <c r="BT501" s="105"/>
      <c r="BU501" s="105"/>
      <c r="BV501" s="105"/>
      <c r="BW501" s="105"/>
      <c r="BX501" s="105"/>
      <c r="BY501" s="105"/>
      <c r="BZ501" s="105"/>
      <c r="CA501" s="105"/>
      <c r="CB501" s="105"/>
      <c r="CC501" s="105"/>
      <c r="CD501" s="105"/>
      <c r="CE501" s="105"/>
      <c r="CF501" s="105"/>
      <c r="CG501" s="105"/>
    </row>
    <row r="502" spans="1:85" ht="12.7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105"/>
      <c r="AH502" s="105"/>
      <c r="AI502" s="105"/>
      <c r="AJ502" s="105"/>
      <c r="AK502" s="105"/>
      <c r="AL502" s="105"/>
      <c r="AM502" s="105"/>
      <c r="AN502" s="105"/>
      <c r="AO502" s="105"/>
      <c r="AP502" s="105"/>
      <c r="AQ502" s="105"/>
      <c r="AR502" s="105"/>
      <c r="AS502" s="105"/>
      <c r="AT502" s="105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  <c r="BT502" s="105"/>
      <c r="BU502" s="105"/>
      <c r="BV502" s="105"/>
      <c r="BW502" s="105"/>
      <c r="BX502" s="105"/>
      <c r="BY502" s="105"/>
      <c r="BZ502" s="105"/>
      <c r="CA502" s="105"/>
      <c r="CB502" s="105"/>
      <c r="CC502" s="105"/>
      <c r="CD502" s="105"/>
      <c r="CE502" s="105"/>
      <c r="CF502" s="105"/>
      <c r="CG502" s="105"/>
    </row>
    <row r="503" spans="1:85" ht="12.7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  <c r="AA503" s="105"/>
      <c r="AB503" s="105"/>
      <c r="AC503" s="105"/>
      <c r="AD503" s="105"/>
      <c r="AE503" s="105"/>
      <c r="AF503" s="105"/>
      <c r="AG503" s="105"/>
      <c r="AH503" s="105"/>
      <c r="AI503" s="105"/>
      <c r="AJ503" s="105"/>
      <c r="AK503" s="105"/>
      <c r="AL503" s="105"/>
      <c r="AM503" s="105"/>
      <c r="AN503" s="105"/>
      <c r="AO503" s="105"/>
      <c r="AP503" s="105"/>
      <c r="AQ503" s="105"/>
      <c r="AR503" s="105"/>
      <c r="AS503" s="105"/>
      <c r="AT503" s="105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  <c r="BT503" s="105"/>
      <c r="BU503" s="105"/>
      <c r="BV503" s="105"/>
      <c r="BW503" s="105"/>
      <c r="BX503" s="105"/>
      <c r="BY503" s="105"/>
      <c r="BZ503" s="105"/>
      <c r="CA503" s="105"/>
      <c r="CB503" s="105"/>
      <c r="CC503" s="105"/>
      <c r="CD503" s="105"/>
      <c r="CE503" s="105"/>
      <c r="CF503" s="105"/>
      <c r="CG503" s="105"/>
    </row>
    <row r="504" spans="1:85" ht="12.7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  <c r="AA504" s="105"/>
      <c r="AB504" s="105"/>
      <c r="AC504" s="105"/>
      <c r="AD504" s="105"/>
      <c r="AE504" s="105"/>
      <c r="AF504" s="105"/>
      <c r="AG504" s="105"/>
      <c r="AH504" s="105"/>
      <c r="AI504" s="105"/>
      <c r="AJ504" s="105"/>
      <c r="AK504" s="105"/>
      <c r="AL504" s="105"/>
      <c r="AM504" s="105"/>
      <c r="AN504" s="105"/>
      <c r="AO504" s="105"/>
      <c r="AP504" s="105"/>
      <c r="AQ504" s="105"/>
      <c r="AR504" s="105"/>
      <c r="AS504" s="105"/>
      <c r="AT504" s="105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  <c r="BT504" s="105"/>
      <c r="BU504" s="105"/>
      <c r="BV504" s="105"/>
      <c r="BW504" s="105"/>
      <c r="BX504" s="105"/>
      <c r="BY504" s="105"/>
      <c r="BZ504" s="105"/>
      <c r="CA504" s="105"/>
      <c r="CB504" s="105"/>
      <c r="CC504" s="105"/>
      <c r="CD504" s="105"/>
      <c r="CE504" s="105"/>
      <c r="CF504" s="105"/>
      <c r="CG504" s="105"/>
    </row>
    <row r="505" spans="1:85" ht="12.7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  <c r="AB505" s="105"/>
      <c r="AC505" s="105"/>
      <c r="AD505" s="105"/>
      <c r="AE505" s="105"/>
      <c r="AF505" s="105"/>
      <c r="AG505" s="105"/>
      <c r="AH505" s="105"/>
      <c r="AI505" s="105"/>
      <c r="AJ505" s="105"/>
      <c r="AK505" s="105"/>
      <c r="AL505" s="105"/>
      <c r="AM505" s="105"/>
      <c r="AN505" s="105"/>
      <c r="AO505" s="105"/>
      <c r="AP505" s="105"/>
      <c r="AQ505" s="105"/>
      <c r="AR505" s="105"/>
      <c r="AS505" s="105"/>
      <c r="AT505" s="105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  <c r="BT505" s="105"/>
      <c r="BU505" s="105"/>
      <c r="BV505" s="105"/>
      <c r="BW505" s="105"/>
      <c r="BX505" s="105"/>
      <c r="BY505" s="105"/>
      <c r="BZ505" s="105"/>
      <c r="CA505" s="105"/>
      <c r="CB505" s="105"/>
      <c r="CC505" s="105"/>
      <c r="CD505" s="105"/>
      <c r="CE505" s="105"/>
      <c r="CF505" s="105"/>
      <c r="CG505" s="105"/>
    </row>
    <row r="506" spans="1:85" ht="12.7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  <c r="AB506" s="105"/>
      <c r="AC506" s="105"/>
      <c r="AD506" s="105"/>
      <c r="AE506" s="105"/>
      <c r="AF506" s="105"/>
      <c r="AG506" s="105"/>
      <c r="AH506" s="105"/>
      <c r="AI506" s="105"/>
      <c r="AJ506" s="105"/>
      <c r="AK506" s="105"/>
      <c r="AL506" s="105"/>
      <c r="AM506" s="105"/>
      <c r="AN506" s="105"/>
      <c r="AO506" s="105"/>
      <c r="AP506" s="105"/>
      <c r="AQ506" s="105"/>
      <c r="AR506" s="105"/>
      <c r="AS506" s="105"/>
      <c r="AT506" s="105"/>
      <c r="AU506" s="105"/>
      <c r="AV506" s="105"/>
      <c r="AW506" s="105"/>
      <c r="AX506" s="105"/>
      <c r="AY506" s="105"/>
      <c r="AZ506" s="105"/>
      <c r="BA506" s="105"/>
      <c r="BB506" s="105"/>
      <c r="BC506" s="105"/>
      <c r="BD506" s="105"/>
      <c r="BE506" s="105"/>
      <c r="BF506" s="105"/>
      <c r="BG506" s="105"/>
      <c r="BH506" s="105"/>
      <c r="BI506" s="105"/>
      <c r="BJ506" s="105"/>
      <c r="BK506" s="105"/>
      <c r="BL506" s="105"/>
      <c r="BM506" s="105"/>
      <c r="BN506" s="105"/>
      <c r="BO506" s="105"/>
      <c r="BP506" s="105"/>
      <c r="BQ506" s="105"/>
      <c r="BR506" s="105"/>
      <c r="BS506" s="105"/>
      <c r="BT506" s="105"/>
      <c r="BU506" s="105"/>
      <c r="BV506" s="105"/>
      <c r="BW506" s="105"/>
      <c r="BX506" s="105"/>
      <c r="BY506" s="105"/>
      <c r="BZ506" s="105"/>
      <c r="CA506" s="105"/>
      <c r="CB506" s="105"/>
      <c r="CC506" s="105"/>
      <c r="CD506" s="105"/>
      <c r="CE506" s="105"/>
      <c r="CF506" s="105"/>
      <c r="CG506" s="105"/>
    </row>
    <row r="507" spans="1:85" ht="12.7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  <c r="AA507" s="105"/>
      <c r="AB507" s="105"/>
      <c r="AC507" s="105"/>
      <c r="AD507" s="105"/>
      <c r="AE507" s="105"/>
      <c r="AF507" s="105"/>
      <c r="AG507" s="105"/>
      <c r="AH507" s="105"/>
      <c r="AI507" s="105"/>
      <c r="AJ507" s="105"/>
      <c r="AK507" s="105"/>
      <c r="AL507" s="105"/>
      <c r="AM507" s="105"/>
      <c r="AN507" s="105"/>
      <c r="AO507" s="105"/>
      <c r="AP507" s="105"/>
      <c r="AQ507" s="105"/>
      <c r="AR507" s="105"/>
      <c r="AS507" s="105"/>
      <c r="AT507" s="105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  <c r="BT507" s="105"/>
      <c r="BU507" s="105"/>
      <c r="BV507" s="105"/>
      <c r="BW507" s="105"/>
      <c r="BX507" s="105"/>
      <c r="BY507" s="105"/>
      <c r="BZ507" s="105"/>
      <c r="CA507" s="105"/>
      <c r="CB507" s="105"/>
      <c r="CC507" s="105"/>
      <c r="CD507" s="105"/>
      <c r="CE507" s="105"/>
      <c r="CF507" s="105"/>
      <c r="CG507" s="105"/>
    </row>
    <row r="508" spans="1:85" ht="12.7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  <c r="AA508" s="105"/>
      <c r="AB508" s="105"/>
      <c r="AC508" s="105"/>
      <c r="AD508" s="105"/>
      <c r="AE508" s="105"/>
      <c r="AF508" s="105"/>
      <c r="AG508" s="105"/>
      <c r="AH508" s="105"/>
      <c r="AI508" s="105"/>
      <c r="AJ508" s="105"/>
      <c r="AK508" s="105"/>
      <c r="AL508" s="105"/>
      <c r="AM508" s="105"/>
      <c r="AN508" s="105"/>
      <c r="AO508" s="105"/>
      <c r="AP508" s="105"/>
      <c r="AQ508" s="105"/>
      <c r="AR508" s="105"/>
      <c r="AS508" s="105"/>
      <c r="AT508" s="105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  <c r="BT508" s="105"/>
      <c r="BU508" s="105"/>
      <c r="BV508" s="105"/>
      <c r="BW508" s="105"/>
      <c r="BX508" s="105"/>
      <c r="BY508" s="105"/>
      <c r="BZ508" s="105"/>
      <c r="CA508" s="105"/>
      <c r="CB508" s="105"/>
      <c r="CC508" s="105"/>
      <c r="CD508" s="105"/>
      <c r="CE508" s="105"/>
      <c r="CF508" s="105"/>
      <c r="CG508" s="105"/>
    </row>
    <row r="509" spans="1:85" ht="12.7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  <c r="AA509" s="105"/>
      <c r="AB509" s="105"/>
      <c r="AC509" s="105"/>
      <c r="AD509" s="105"/>
      <c r="AE509" s="105"/>
      <c r="AF509" s="105"/>
      <c r="AG509" s="105"/>
      <c r="AH509" s="105"/>
      <c r="AI509" s="105"/>
      <c r="AJ509" s="105"/>
      <c r="AK509" s="105"/>
      <c r="AL509" s="105"/>
      <c r="AM509" s="105"/>
      <c r="AN509" s="105"/>
      <c r="AO509" s="105"/>
      <c r="AP509" s="105"/>
      <c r="AQ509" s="105"/>
      <c r="AR509" s="105"/>
      <c r="AS509" s="105"/>
      <c r="AT509" s="105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  <c r="BT509" s="105"/>
      <c r="BU509" s="105"/>
      <c r="BV509" s="105"/>
      <c r="BW509" s="105"/>
      <c r="BX509" s="105"/>
      <c r="BY509" s="105"/>
      <c r="BZ509" s="105"/>
      <c r="CA509" s="105"/>
      <c r="CB509" s="105"/>
      <c r="CC509" s="105"/>
      <c r="CD509" s="105"/>
      <c r="CE509" s="105"/>
      <c r="CF509" s="105"/>
      <c r="CG509" s="105"/>
    </row>
    <row r="510" spans="1:85" ht="12.7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  <c r="AB510" s="105"/>
      <c r="AC510" s="105"/>
      <c r="AD510" s="105"/>
      <c r="AE510" s="105"/>
      <c r="AF510" s="105"/>
      <c r="AG510" s="105"/>
      <c r="AH510" s="105"/>
      <c r="AI510" s="105"/>
      <c r="AJ510" s="105"/>
      <c r="AK510" s="105"/>
      <c r="AL510" s="105"/>
      <c r="AM510" s="105"/>
      <c r="AN510" s="105"/>
      <c r="AO510" s="105"/>
      <c r="AP510" s="105"/>
      <c r="AQ510" s="105"/>
      <c r="AR510" s="105"/>
      <c r="AS510" s="105"/>
      <c r="AT510" s="105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  <c r="BT510" s="105"/>
      <c r="BU510" s="105"/>
      <c r="BV510" s="105"/>
      <c r="BW510" s="105"/>
      <c r="BX510" s="105"/>
      <c r="BY510" s="105"/>
      <c r="BZ510" s="105"/>
      <c r="CA510" s="105"/>
      <c r="CB510" s="105"/>
      <c r="CC510" s="105"/>
      <c r="CD510" s="105"/>
      <c r="CE510" s="105"/>
      <c r="CF510" s="105"/>
      <c r="CG510" s="105"/>
    </row>
    <row r="511" spans="1:85" ht="12.7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105"/>
      <c r="AH511" s="105"/>
      <c r="AI511" s="105"/>
      <c r="AJ511" s="105"/>
      <c r="AK511" s="105"/>
      <c r="AL511" s="105"/>
      <c r="AM511" s="105"/>
      <c r="AN511" s="105"/>
      <c r="AO511" s="105"/>
      <c r="AP511" s="105"/>
      <c r="AQ511" s="105"/>
      <c r="AR511" s="105"/>
      <c r="AS511" s="105"/>
      <c r="AT511" s="105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  <c r="BT511" s="105"/>
      <c r="BU511" s="105"/>
      <c r="BV511" s="105"/>
      <c r="BW511" s="105"/>
      <c r="BX511" s="105"/>
      <c r="BY511" s="105"/>
      <c r="BZ511" s="105"/>
      <c r="CA511" s="105"/>
      <c r="CB511" s="105"/>
      <c r="CC511" s="105"/>
      <c r="CD511" s="105"/>
      <c r="CE511" s="105"/>
      <c r="CF511" s="105"/>
      <c r="CG511" s="105"/>
    </row>
    <row r="512" spans="1:85" ht="12.7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  <c r="AB512" s="105"/>
      <c r="AC512" s="105"/>
      <c r="AD512" s="105"/>
      <c r="AE512" s="105"/>
      <c r="AF512" s="105"/>
      <c r="AG512" s="105"/>
      <c r="AH512" s="105"/>
      <c r="AI512" s="105"/>
      <c r="AJ512" s="105"/>
      <c r="AK512" s="105"/>
      <c r="AL512" s="105"/>
      <c r="AM512" s="105"/>
      <c r="AN512" s="105"/>
      <c r="AO512" s="105"/>
      <c r="AP512" s="105"/>
      <c r="AQ512" s="105"/>
      <c r="AR512" s="105"/>
      <c r="AS512" s="105"/>
      <c r="AT512" s="105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  <c r="BT512" s="105"/>
      <c r="BU512" s="105"/>
      <c r="BV512" s="105"/>
      <c r="BW512" s="105"/>
      <c r="BX512" s="105"/>
      <c r="BY512" s="105"/>
      <c r="BZ512" s="105"/>
      <c r="CA512" s="105"/>
      <c r="CB512" s="105"/>
      <c r="CC512" s="105"/>
      <c r="CD512" s="105"/>
      <c r="CE512" s="105"/>
      <c r="CF512" s="105"/>
      <c r="CG512" s="105"/>
    </row>
    <row r="513" spans="1:85" ht="12.7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  <c r="AB513" s="105"/>
      <c r="AC513" s="105"/>
      <c r="AD513" s="105"/>
      <c r="AE513" s="105"/>
      <c r="AF513" s="105"/>
      <c r="AG513" s="105"/>
      <c r="AH513" s="105"/>
      <c r="AI513" s="105"/>
      <c r="AJ513" s="105"/>
      <c r="AK513" s="105"/>
      <c r="AL513" s="105"/>
      <c r="AM513" s="105"/>
      <c r="AN513" s="105"/>
      <c r="AO513" s="105"/>
      <c r="AP513" s="105"/>
      <c r="AQ513" s="105"/>
      <c r="AR513" s="105"/>
      <c r="AS513" s="105"/>
      <c r="AT513" s="105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  <c r="BT513" s="105"/>
      <c r="BU513" s="105"/>
      <c r="BV513" s="105"/>
      <c r="BW513" s="105"/>
      <c r="BX513" s="105"/>
      <c r="BY513" s="105"/>
      <c r="BZ513" s="105"/>
      <c r="CA513" s="105"/>
      <c r="CB513" s="105"/>
      <c r="CC513" s="105"/>
      <c r="CD513" s="105"/>
      <c r="CE513" s="105"/>
      <c r="CF513" s="105"/>
      <c r="CG513" s="105"/>
    </row>
    <row r="514" spans="1:85" ht="12.7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  <c r="AA514" s="105"/>
      <c r="AB514" s="105"/>
      <c r="AC514" s="105"/>
      <c r="AD514" s="105"/>
      <c r="AE514" s="105"/>
      <c r="AF514" s="105"/>
      <c r="AG514" s="105"/>
      <c r="AH514" s="105"/>
      <c r="AI514" s="105"/>
      <c r="AJ514" s="105"/>
      <c r="AK514" s="105"/>
      <c r="AL514" s="105"/>
      <c r="AM514" s="105"/>
      <c r="AN514" s="105"/>
      <c r="AO514" s="105"/>
      <c r="AP514" s="105"/>
      <c r="AQ514" s="105"/>
      <c r="AR514" s="105"/>
      <c r="AS514" s="105"/>
      <c r="AT514" s="105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  <c r="BT514" s="105"/>
      <c r="BU514" s="105"/>
      <c r="BV514" s="105"/>
      <c r="BW514" s="105"/>
      <c r="BX514" s="105"/>
      <c r="BY514" s="105"/>
      <c r="BZ514" s="105"/>
      <c r="CA514" s="105"/>
      <c r="CB514" s="105"/>
      <c r="CC514" s="105"/>
      <c r="CD514" s="105"/>
      <c r="CE514" s="105"/>
      <c r="CF514" s="105"/>
      <c r="CG514" s="105"/>
    </row>
    <row r="515" spans="1:85" ht="12.7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  <c r="AA515" s="105"/>
      <c r="AB515" s="105"/>
      <c r="AC515" s="105"/>
      <c r="AD515" s="105"/>
      <c r="AE515" s="105"/>
      <c r="AF515" s="105"/>
      <c r="AG515" s="105"/>
      <c r="AH515" s="105"/>
      <c r="AI515" s="105"/>
      <c r="AJ515" s="105"/>
      <c r="AK515" s="105"/>
      <c r="AL515" s="105"/>
      <c r="AM515" s="105"/>
      <c r="AN515" s="105"/>
      <c r="AO515" s="105"/>
      <c r="AP515" s="105"/>
      <c r="AQ515" s="105"/>
      <c r="AR515" s="105"/>
      <c r="AS515" s="105"/>
      <c r="AT515" s="105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  <c r="BT515" s="105"/>
      <c r="BU515" s="105"/>
      <c r="BV515" s="105"/>
      <c r="BW515" s="105"/>
      <c r="BX515" s="105"/>
      <c r="BY515" s="105"/>
      <c r="BZ515" s="105"/>
      <c r="CA515" s="105"/>
      <c r="CB515" s="105"/>
      <c r="CC515" s="105"/>
      <c r="CD515" s="105"/>
      <c r="CE515" s="105"/>
      <c r="CF515" s="105"/>
      <c r="CG515" s="105"/>
    </row>
    <row r="516" spans="1:85" ht="12.7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  <c r="AA516" s="105"/>
      <c r="AB516" s="105"/>
      <c r="AC516" s="105"/>
      <c r="AD516" s="105"/>
      <c r="AE516" s="105"/>
      <c r="AF516" s="105"/>
      <c r="AG516" s="105"/>
      <c r="AH516" s="105"/>
      <c r="AI516" s="105"/>
      <c r="AJ516" s="105"/>
      <c r="AK516" s="105"/>
      <c r="AL516" s="105"/>
      <c r="AM516" s="105"/>
      <c r="AN516" s="105"/>
      <c r="AO516" s="105"/>
      <c r="AP516" s="105"/>
      <c r="AQ516" s="105"/>
      <c r="AR516" s="105"/>
      <c r="AS516" s="105"/>
      <c r="AT516" s="105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  <c r="BT516" s="105"/>
      <c r="BU516" s="105"/>
      <c r="BV516" s="105"/>
      <c r="BW516" s="105"/>
      <c r="BX516" s="105"/>
      <c r="BY516" s="105"/>
      <c r="BZ516" s="105"/>
      <c r="CA516" s="105"/>
      <c r="CB516" s="105"/>
      <c r="CC516" s="105"/>
      <c r="CD516" s="105"/>
      <c r="CE516" s="105"/>
      <c r="CF516" s="105"/>
      <c r="CG516" s="105"/>
    </row>
    <row r="517" spans="1:85" ht="12.7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  <c r="AA517" s="105"/>
      <c r="AB517" s="105"/>
      <c r="AC517" s="105"/>
      <c r="AD517" s="105"/>
      <c r="AE517" s="105"/>
      <c r="AF517" s="105"/>
      <c r="AG517" s="105"/>
      <c r="AH517" s="105"/>
      <c r="AI517" s="105"/>
      <c r="AJ517" s="105"/>
      <c r="AK517" s="105"/>
      <c r="AL517" s="105"/>
      <c r="AM517" s="105"/>
      <c r="AN517" s="105"/>
      <c r="AO517" s="105"/>
      <c r="AP517" s="105"/>
      <c r="AQ517" s="105"/>
      <c r="AR517" s="105"/>
      <c r="AS517" s="105"/>
      <c r="AT517" s="105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  <c r="BT517" s="105"/>
      <c r="BU517" s="105"/>
      <c r="BV517" s="105"/>
      <c r="BW517" s="105"/>
      <c r="BX517" s="105"/>
      <c r="BY517" s="105"/>
      <c r="BZ517" s="105"/>
      <c r="CA517" s="105"/>
      <c r="CB517" s="105"/>
      <c r="CC517" s="105"/>
      <c r="CD517" s="105"/>
      <c r="CE517" s="105"/>
      <c r="CF517" s="105"/>
      <c r="CG517" s="105"/>
    </row>
    <row r="518" spans="1:85" ht="12.7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  <c r="AA518" s="105"/>
      <c r="AB518" s="105"/>
      <c r="AC518" s="105"/>
      <c r="AD518" s="105"/>
      <c r="AE518" s="105"/>
      <c r="AF518" s="105"/>
      <c r="AG518" s="105"/>
      <c r="AH518" s="105"/>
      <c r="AI518" s="105"/>
      <c r="AJ518" s="105"/>
      <c r="AK518" s="105"/>
      <c r="AL518" s="105"/>
      <c r="AM518" s="105"/>
      <c r="AN518" s="105"/>
      <c r="AO518" s="105"/>
      <c r="AP518" s="105"/>
      <c r="AQ518" s="105"/>
      <c r="AR518" s="105"/>
      <c r="AS518" s="105"/>
      <c r="AT518" s="105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  <c r="BT518" s="105"/>
      <c r="BU518" s="105"/>
      <c r="BV518" s="105"/>
      <c r="BW518" s="105"/>
      <c r="BX518" s="105"/>
      <c r="BY518" s="105"/>
      <c r="BZ518" s="105"/>
      <c r="CA518" s="105"/>
      <c r="CB518" s="105"/>
      <c r="CC518" s="105"/>
      <c r="CD518" s="105"/>
      <c r="CE518" s="105"/>
      <c r="CF518" s="105"/>
      <c r="CG518" s="105"/>
    </row>
    <row r="519" spans="1:85" ht="12.7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  <c r="AA519" s="105"/>
      <c r="AB519" s="105"/>
      <c r="AC519" s="105"/>
      <c r="AD519" s="105"/>
      <c r="AE519" s="105"/>
      <c r="AF519" s="105"/>
      <c r="AG519" s="105"/>
      <c r="AH519" s="105"/>
      <c r="AI519" s="105"/>
      <c r="AJ519" s="105"/>
      <c r="AK519" s="105"/>
      <c r="AL519" s="105"/>
      <c r="AM519" s="105"/>
      <c r="AN519" s="105"/>
      <c r="AO519" s="105"/>
      <c r="AP519" s="105"/>
      <c r="AQ519" s="105"/>
      <c r="AR519" s="105"/>
      <c r="AS519" s="105"/>
      <c r="AT519" s="105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  <c r="BT519" s="105"/>
      <c r="BU519" s="105"/>
      <c r="BV519" s="105"/>
      <c r="BW519" s="105"/>
      <c r="BX519" s="105"/>
      <c r="BY519" s="105"/>
      <c r="BZ519" s="105"/>
      <c r="CA519" s="105"/>
      <c r="CB519" s="105"/>
      <c r="CC519" s="105"/>
      <c r="CD519" s="105"/>
      <c r="CE519" s="105"/>
      <c r="CF519" s="105"/>
      <c r="CG519" s="105"/>
    </row>
    <row r="520" spans="1:85" ht="12.7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  <c r="AA520" s="105"/>
      <c r="AB520" s="105"/>
      <c r="AC520" s="105"/>
      <c r="AD520" s="105"/>
      <c r="AE520" s="105"/>
      <c r="AF520" s="105"/>
      <c r="AG520" s="105"/>
      <c r="AH520" s="105"/>
      <c r="AI520" s="105"/>
      <c r="AJ520" s="105"/>
      <c r="AK520" s="105"/>
      <c r="AL520" s="105"/>
      <c r="AM520" s="105"/>
      <c r="AN520" s="105"/>
      <c r="AO520" s="105"/>
      <c r="AP520" s="105"/>
      <c r="AQ520" s="105"/>
      <c r="AR520" s="105"/>
      <c r="AS520" s="105"/>
      <c r="AT520" s="105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  <c r="BT520" s="105"/>
      <c r="BU520" s="105"/>
      <c r="BV520" s="105"/>
      <c r="BW520" s="105"/>
      <c r="BX520" s="105"/>
      <c r="BY520" s="105"/>
      <c r="BZ520" s="105"/>
      <c r="CA520" s="105"/>
      <c r="CB520" s="105"/>
      <c r="CC520" s="105"/>
      <c r="CD520" s="105"/>
      <c r="CE520" s="105"/>
      <c r="CF520" s="105"/>
      <c r="CG520" s="105"/>
    </row>
    <row r="521" spans="1:85" ht="12.7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  <c r="AA521" s="105"/>
      <c r="AB521" s="105"/>
      <c r="AC521" s="105"/>
      <c r="AD521" s="105"/>
      <c r="AE521" s="105"/>
      <c r="AF521" s="105"/>
      <c r="AG521" s="105"/>
      <c r="AH521" s="105"/>
      <c r="AI521" s="105"/>
      <c r="AJ521" s="105"/>
      <c r="AK521" s="105"/>
      <c r="AL521" s="105"/>
      <c r="AM521" s="105"/>
      <c r="AN521" s="105"/>
      <c r="AO521" s="105"/>
      <c r="AP521" s="105"/>
      <c r="AQ521" s="105"/>
      <c r="AR521" s="105"/>
      <c r="AS521" s="105"/>
      <c r="AT521" s="105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  <c r="BT521" s="105"/>
      <c r="BU521" s="105"/>
      <c r="BV521" s="105"/>
      <c r="BW521" s="105"/>
      <c r="BX521" s="105"/>
      <c r="BY521" s="105"/>
      <c r="BZ521" s="105"/>
      <c r="CA521" s="105"/>
      <c r="CB521" s="105"/>
      <c r="CC521" s="105"/>
      <c r="CD521" s="105"/>
      <c r="CE521" s="105"/>
      <c r="CF521" s="105"/>
      <c r="CG521" s="105"/>
    </row>
    <row r="522" spans="1:85" ht="12.7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  <c r="AA522" s="105"/>
      <c r="AB522" s="105"/>
      <c r="AC522" s="105"/>
      <c r="AD522" s="105"/>
      <c r="AE522" s="105"/>
      <c r="AF522" s="105"/>
      <c r="AG522" s="105"/>
      <c r="AH522" s="105"/>
      <c r="AI522" s="105"/>
      <c r="AJ522" s="105"/>
      <c r="AK522" s="105"/>
      <c r="AL522" s="105"/>
      <c r="AM522" s="105"/>
      <c r="AN522" s="105"/>
      <c r="AO522" s="105"/>
      <c r="AP522" s="105"/>
      <c r="AQ522" s="105"/>
      <c r="AR522" s="105"/>
      <c r="AS522" s="105"/>
      <c r="AT522" s="105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  <c r="BT522" s="105"/>
      <c r="BU522" s="105"/>
      <c r="BV522" s="105"/>
      <c r="BW522" s="105"/>
      <c r="BX522" s="105"/>
      <c r="BY522" s="105"/>
      <c r="BZ522" s="105"/>
      <c r="CA522" s="105"/>
      <c r="CB522" s="105"/>
      <c r="CC522" s="105"/>
      <c r="CD522" s="105"/>
      <c r="CE522" s="105"/>
      <c r="CF522" s="105"/>
      <c r="CG522" s="105"/>
    </row>
    <row r="523" spans="1:85" ht="12.7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  <c r="AA523" s="105"/>
      <c r="AB523" s="105"/>
      <c r="AC523" s="105"/>
      <c r="AD523" s="105"/>
      <c r="AE523" s="105"/>
      <c r="AF523" s="105"/>
      <c r="AG523" s="105"/>
      <c r="AH523" s="105"/>
      <c r="AI523" s="105"/>
      <c r="AJ523" s="105"/>
      <c r="AK523" s="105"/>
      <c r="AL523" s="105"/>
      <c r="AM523" s="105"/>
      <c r="AN523" s="105"/>
      <c r="AO523" s="105"/>
      <c r="AP523" s="105"/>
      <c r="AQ523" s="105"/>
      <c r="AR523" s="105"/>
      <c r="AS523" s="105"/>
      <c r="AT523" s="105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  <c r="BT523" s="105"/>
      <c r="BU523" s="105"/>
      <c r="BV523" s="105"/>
      <c r="BW523" s="105"/>
      <c r="BX523" s="105"/>
      <c r="BY523" s="105"/>
      <c r="BZ523" s="105"/>
      <c r="CA523" s="105"/>
      <c r="CB523" s="105"/>
      <c r="CC523" s="105"/>
      <c r="CD523" s="105"/>
      <c r="CE523" s="105"/>
      <c r="CF523" s="105"/>
      <c r="CG523" s="105"/>
    </row>
    <row r="524" spans="1:85" ht="12.7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  <c r="AA524" s="105"/>
      <c r="AB524" s="105"/>
      <c r="AC524" s="105"/>
      <c r="AD524" s="105"/>
      <c r="AE524" s="105"/>
      <c r="AF524" s="105"/>
      <c r="AG524" s="105"/>
      <c r="AH524" s="105"/>
      <c r="AI524" s="105"/>
      <c r="AJ524" s="105"/>
      <c r="AK524" s="105"/>
      <c r="AL524" s="105"/>
      <c r="AM524" s="105"/>
      <c r="AN524" s="105"/>
      <c r="AO524" s="105"/>
      <c r="AP524" s="105"/>
      <c r="AQ524" s="105"/>
      <c r="AR524" s="105"/>
      <c r="AS524" s="105"/>
      <c r="AT524" s="105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  <c r="BT524" s="105"/>
      <c r="BU524" s="105"/>
      <c r="BV524" s="105"/>
      <c r="BW524" s="105"/>
      <c r="BX524" s="105"/>
      <c r="BY524" s="105"/>
      <c r="BZ524" s="105"/>
      <c r="CA524" s="105"/>
      <c r="CB524" s="105"/>
      <c r="CC524" s="105"/>
      <c r="CD524" s="105"/>
      <c r="CE524" s="105"/>
      <c r="CF524" s="105"/>
      <c r="CG524" s="105"/>
    </row>
    <row r="525" spans="1:85" ht="12.7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  <c r="AA525" s="105"/>
      <c r="AB525" s="105"/>
      <c r="AC525" s="105"/>
      <c r="AD525" s="105"/>
      <c r="AE525" s="105"/>
      <c r="AF525" s="105"/>
      <c r="AG525" s="105"/>
      <c r="AH525" s="105"/>
      <c r="AI525" s="105"/>
      <c r="AJ525" s="105"/>
      <c r="AK525" s="105"/>
      <c r="AL525" s="105"/>
      <c r="AM525" s="105"/>
      <c r="AN525" s="105"/>
      <c r="AO525" s="105"/>
      <c r="AP525" s="105"/>
      <c r="AQ525" s="105"/>
      <c r="AR525" s="105"/>
      <c r="AS525" s="105"/>
      <c r="AT525" s="105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  <c r="BT525" s="105"/>
      <c r="BU525" s="105"/>
      <c r="BV525" s="105"/>
      <c r="BW525" s="105"/>
      <c r="BX525" s="105"/>
      <c r="BY525" s="105"/>
      <c r="BZ525" s="105"/>
      <c r="CA525" s="105"/>
      <c r="CB525" s="105"/>
      <c r="CC525" s="105"/>
      <c r="CD525" s="105"/>
      <c r="CE525" s="105"/>
      <c r="CF525" s="105"/>
      <c r="CG525" s="105"/>
    </row>
    <row r="526" spans="1:85" ht="12.7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  <c r="AB526" s="105"/>
      <c r="AC526" s="105"/>
      <c r="AD526" s="105"/>
      <c r="AE526" s="105"/>
      <c r="AF526" s="105"/>
      <c r="AG526" s="105"/>
      <c r="AH526" s="105"/>
      <c r="AI526" s="105"/>
      <c r="AJ526" s="105"/>
      <c r="AK526" s="105"/>
      <c r="AL526" s="105"/>
      <c r="AM526" s="105"/>
      <c r="AN526" s="105"/>
      <c r="AO526" s="105"/>
      <c r="AP526" s="105"/>
      <c r="AQ526" s="105"/>
      <c r="AR526" s="105"/>
      <c r="AS526" s="105"/>
      <c r="AT526" s="105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  <c r="BT526" s="105"/>
      <c r="BU526" s="105"/>
      <c r="BV526" s="105"/>
      <c r="BW526" s="105"/>
      <c r="BX526" s="105"/>
      <c r="BY526" s="105"/>
      <c r="BZ526" s="105"/>
      <c r="CA526" s="105"/>
      <c r="CB526" s="105"/>
      <c r="CC526" s="105"/>
      <c r="CD526" s="105"/>
      <c r="CE526" s="105"/>
      <c r="CF526" s="105"/>
      <c r="CG526" s="105"/>
    </row>
    <row r="527" spans="1:85" ht="12.7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  <c r="AA527" s="105"/>
      <c r="AB527" s="105"/>
      <c r="AC527" s="105"/>
      <c r="AD527" s="105"/>
      <c r="AE527" s="105"/>
      <c r="AF527" s="105"/>
      <c r="AG527" s="105"/>
      <c r="AH527" s="105"/>
      <c r="AI527" s="105"/>
      <c r="AJ527" s="105"/>
      <c r="AK527" s="105"/>
      <c r="AL527" s="105"/>
      <c r="AM527" s="105"/>
      <c r="AN527" s="105"/>
      <c r="AO527" s="105"/>
      <c r="AP527" s="105"/>
      <c r="AQ527" s="105"/>
      <c r="AR527" s="105"/>
      <c r="AS527" s="105"/>
      <c r="AT527" s="105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  <c r="BT527" s="105"/>
      <c r="BU527" s="105"/>
      <c r="BV527" s="105"/>
      <c r="BW527" s="105"/>
      <c r="BX527" s="105"/>
      <c r="BY527" s="105"/>
      <c r="BZ527" s="105"/>
      <c r="CA527" s="105"/>
      <c r="CB527" s="105"/>
      <c r="CC527" s="105"/>
      <c r="CD527" s="105"/>
      <c r="CE527" s="105"/>
      <c r="CF527" s="105"/>
      <c r="CG527" s="105"/>
    </row>
    <row r="528" spans="1:85" ht="12.7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  <c r="AH528" s="105"/>
      <c r="AI528" s="105"/>
      <c r="AJ528" s="105"/>
      <c r="AK528" s="105"/>
      <c r="AL528" s="105"/>
      <c r="AM528" s="105"/>
      <c r="AN528" s="105"/>
      <c r="AO528" s="105"/>
      <c r="AP528" s="105"/>
      <c r="AQ528" s="105"/>
      <c r="AR528" s="105"/>
      <c r="AS528" s="105"/>
      <c r="AT528" s="105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  <c r="BT528" s="105"/>
      <c r="BU528" s="105"/>
      <c r="BV528" s="105"/>
      <c r="BW528" s="105"/>
      <c r="BX528" s="105"/>
      <c r="BY528" s="105"/>
      <c r="BZ528" s="105"/>
      <c r="CA528" s="105"/>
      <c r="CB528" s="105"/>
      <c r="CC528" s="105"/>
      <c r="CD528" s="105"/>
      <c r="CE528" s="105"/>
      <c r="CF528" s="105"/>
      <c r="CG528" s="105"/>
    </row>
    <row r="529" spans="1:85" ht="12.7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  <c r="AA529" s="105"/>
      <c r="AB529" s="105"/>
      <c r="AC529" s="105"/>
      <c r="AD529" s="105"/>
      <c r="AE529" s="105"/>
      <c r="AF529" s="105"/>
      <c r="AG529" s="105"/>
      <c r="AH529" s="105"/>
      <c r="AI529" s="105"/>
      <c r="AJ529" s="105"/>
      <c r="AK529" s="105"/>
      <c r="AL529" s="105"/>
      <c r="AM529" s="105"/>
      <c r="AN529" s="105"/>
      <c r="AO529" s="105"/>
      <c r="AP529" s="105"/>
      <c r="AQ529" s="105"/>
      <c r="AR529" s="105"/>
      <c r="AS529" s="105"/>
      <c r="AT529" s="105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  <c r="BT529" s="105"/>
      <c r="BU529" s="105"/>
      <c r="BV529" s="105"/>
      <c r="BW529" s="105"/>
      <c r="BX529" s="105"/>
      <c r="BY529" s="105"/>
      <c r="BZ529" s="105"/>
      <c r="CA529" s="105"/>
      <c r="CB529" s="105"/>
      <c r="CC529" s="105"/>
      <c r="CD529" s="105"/>
      <c r="CE529" s="105"/>
      <c r="CF529" s="105"/>
      <c r="CG529" s="105"/>
    </row>
    <row r="530" spans="1:85" ht="12.7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  <c r="AA530" s="105"/>
      <c r="AB530" s="105"/>
      <c r="AC530" s="105"/>
      <c r="AD530" s="105"/>
      <c r="AE530" s="105"/>
      <c r="AF530" s="105"/>
      <c r="AG530" s="105"/>
      <c r="AH530" s="105"/>
      <c r="AI530" s="105"/>
      <c r="AJ530" s="105"/>
      <c r="AK530" s="105"/>
      <c r="AL530" s="105"/>
      <c r="AM530" s="105"/>
      <c r="AN530" s="105"/>
      <c r="AO530" s="105"/>
      <c r="AP530" s="105"/>
      <c r="AQ530" s="105"/>
      <c r="AR530" s="105"/>
      <c r="AS530" s="105"/>
      <c r="AT530" s="105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  <c r="BT530" s="105"/>
      <c r="BU530" s="105"/>
      <c r="BV530" s="105"/>
      <c r="BW530" s="105"/>
      <c r="BX530" s="105"/>
      <c r="BY530" s="105"/>
      <c r="BZ530" s="105"/>
      <c r="CA530" s="105"/>
      <c r="CB530" s="105"/>
      <c r="CC530" s="105"/>
      <c r="CD530" s="105"/>
      <c r="CE530" s="105"/>
      <c r="CF530" s="105"/>
      <c r="CG530" s="105"/>
    </row>
    <row r="531" spans="1:85" ht="12.7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  <c r="AA531" s="105"/>
      <c r="AB531" s="105"/>
      <c r="AC531" s="105"/>
      <c r="AD531" s="105"/>
      <c r="AE531" s="105"/>
      <c r="AF531" s="105"/>
      <c r="AG531" s="105"/>
      <c r="AH531" s="105"/>
      <c r="AI531" s="105"/>
      <c r="AJ531" s="105"/>
      <c r="AK531" s="105"/>
      <c r="AL531" s="105"/>
      <c r="AM531" s="105"/>
      <c r="AN531" s="105"/>
      <c r="AO531" s="105"/>
      <c r="AP531" s="105"/>
      <c r="AQ531" s="105"/>
      <c r="AR531" s="105"/>
      <c r="AS531" s="105"/>
      <c r="AT531" s="105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  <c r="BT531" s="105"/>
      <c r="BU531" s="105"/>
      <c r="BV531" s="105"/>
      <c r="BW531" s="105"/>
      <c r="BX531" s="105"/>
      <c r="BY531" s="105"/>
      <c r="BZ531" s="105"/>
      <c r="CA531" s="105"/>
      <c r="CB531" s="105"/>
      <c r="CC531" s="105"/>
      <c r="CD531" s="105"/>
      <c r="CE531" s="105"/>
      <c r="CF531" s="105"/>
      <c r="CG531" s="105"/>
    </row>
    <row r="532" spans="1:85" ht="12.7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5"/>
      <c r="AB532" s="105"/>
      <c r="AC532" s="105"/>
      <c r="AD532" s="105"/>
      <c r="AE532" s="105"/>
      <c r="AF532" s="105"/>
      <c r="AG532" s="105"/>
      <c r="AH532" s="105"/>
      <c r="AI532" s="105"/>
      <c r="AJ532" s="105"/>
      <c r="AK532" s="105"/>
      <c r="AL532" s="105"/>
      <c r="AM532" s="105"/>
      <c r="AN532" s="105"/>
      <c r="AO532" s="105"/>
      <c r="AP532" s="105"/>
      <c r="AQ532" s="105"/>
      <c r="AR532" s="105"/>
      <c r="AS532" s="105"/>
      <c r="AT532" s="105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  <c r="BT532" s="105"/>
      <c r="BU532" s="105"/>
      <c r="BV532" s="105"/>
      <c r="BW532" s="105"/>
      <c r="BX532" s="105"/>
      <c r="BY532" s="105"/>
      <c r="BZ532" s="105"/>
      <c r="CA532" s="105"/>
      <c r="CB532" s="105"/>
      <c r="CC532" s="105"/>
      <c r="CD532" s="105"/>
      <c r="CE532" s="105"/>
      <c r="CF532" s="105"/>
      <c r="CG532" s="105"/>
    </row>
    <row r="533" spans="1:85" ht="12.7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  <c r="AA533" s="105"/>
      <c r="AB533" s="105"/>
      <c r="AC533" s="105"/>
      <c r="AD533" s="105"/>
      <c r="AE533" s="105"/>
      <c r="AF533" s="105"/>
      <c r="AG533" s="105"/>
      <c r="AH533" s="105"/>
      <c r="AI533" s="105"/>
      <c r="AJ533" s="105"/>
      <c r="AK533" s="105"/>
      <c r="AL533" s="105"/>
      <c r="AM533" s="105"/>
      <c r="AN533" s="105"/>
      <c r="AO533" s="105"/>
      <c r="AP533" s="105"/>
      <c r="AQ533" s="105"/>
      <c r="AR533" s="105"/>
      <c r="AS533" s="105"/>
      <c r="AT533" s="105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  <c r="BT533" s="105"/>
      <c r="BU533" s="105"/>
      <c r="BV533" s="105"/>
      <c r="BW533" s="105"/>
      <c r="BX533" s="105"/>
      <c r="BY533" s="105"/>
      <c r="BZ533" s="105"/>
      <c r="CA533" s="105"/>
      <c r="CB533" s="105"/>
      <c r="CC533" s="105"/>
      <c r="CD533" s="105"/>
      <c r="CE533" s="105"/>
      <c r="CF533" s="105"/>
      <c r="CG533" s="105"/>
    </row>
    <row r="534" spans="1:85" ht="12.7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5"/>
      <c r="AB534" s="105"/>
      <c r="AC534" s="105"/>
      <c r="AD534" s="105"/>
      <c r="AE534" s="105"/>
      <c r="AF534" s="105"/>
      <c r="AG534" s="105"/>
      <c r="AH534" s="105"/>
      <c r="AI534" s="105"/>
      <c r="AJ534" s="105"/>
      <c r="AK534" s="105"/>
      <c r="AL534" s="105"/>
      <c r="AM534" s="105"/>
      <c r="AN534" s="105"/>
      <c r="AO534" s="105"/>
      <c r="AP534" s="105"/>
      <c r="AQ534" s="105"/>
      <c r="AR534" s="105"/>
      <c r="AS534" s="105"/>
      <c r="AT534" s="105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  <c r="BT534" s="105"/>
      <c r="BU534" s="105"/>
      <c r="BV534" s="105"/>
      <c r="BW534" s="105"/>
      <c r="BX534" s="105"/>
      <c r="BY534" s="105"/>
      <c r="BZ534" s="105"/>
      <c r="CA534" s="105"/>
      <c r="CB534" s="105"/>
      <c r="CC534" s="105"/>
      <c r="CD534" s="105"/>
      <c r="CE534" s="105"/>
      <c r="CF534" s="105"/>
      <c r="CG534" s="105"/>
    </row>
    <row r="535" spans="1:85" ht="12.7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  <c r="AB535" s="105"/>
      <c r="AC535" s="105"/>
      <c r="AD535" s="105"/>
      <c r="AE535" s="105"/>
      <c r="AF535" s="105"/>
      <c r="AG535" s="105"/>
      <c r="AH535" s="105"/>
      <c r="AI535" s="105"/>
      <c r="AJ535" s="105"/>
      <c r="AK535" s="105"/>
      <c r="AL535" s="105"/>
      <c r="AM535" s="105"/>
      <c r="AN535" s="105"/>
      <c r="AO535" s="105"/>
      <c r="AP535" s="105"/>
      <c r="AQ535" s="105"/>
      <c r="AR535" s="105"/>
      <c r="AS535" s="105"/>
      <c r="AT535" s="105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  <c r="BT535" s="105"/>
      <c r="BU535" s="105"/>
      <c r="BV535" s="105"/>
      <c r="BW535" s="105"/>
      <c r="BX535" s="105"/>
      <c r="BY535" s="105"/>
      <c r="BZ535" s="105"/>
      <c r="CA535" s="105"/>
      <c r="CB535" s="105"/>
      <c r="CC535" s="105"/>
      <c r="CD535" s="105"/>
      <c r="CE535" s="105"/>
      <c r="CF535" s="105"/>
      <c r="CG535" s="105"/>
    </row>
    <row r="536" spans="1:85" ht="12.7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  <c r="AB536" s="105"/>
      <c r="AC536" s="105"/>
      <c r="AD536" s="105"/>
      <c r="AE536" s="105"/>
      <c r="AF536" s="105"/>
      <c r="AG536" s="105"/>
      <c r="AH536" s="105"/>
      <c r="AI536" s="105"/>
      <c r="AJ536" s="105"/>
      <c r="AK536" s="105"/>
      <c r="AL536" s="105"/>
      <c r="AM536" s="105"/>
      <c r="AN536" s="105"/>
      <c r="AO536" s="105"/>
      <c r="AP536" s="105"/>
      <c r="AQ536" s="105"/>
      <c r="AR536" s="105"/>
      <c r="AS536" s="105"/>
      <c r="AT536" s="105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  <c r="BT536" s="105"/>
      <c r="BU536" s="105"/>
      <c r="BV536" s="105"/>
      <c r="BW536" s="105"/>
      <c r="BX536" s="105"/>
      <c r="BY536" s="105"/>
      <c r="BZ536" s="105"/>
      <c r="CA536" s="105"/>
      <c r="CB536" s="105"/>
      <c r="CC536" s="105"/>
      <c r="CD536" s="105"/>
      <c r="CE536" s="105"/>
      <c r="CF536" s="105"/>
      <c r="CG536" s="105"/>
    </row>
    <row r="537" spans="1:85" ht="12.7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  <c r="AA537" s="105"/>
      <c r="AB537" s="105"/>
      <c r="AC537" s="105"/>
      <c r="AD537" s="105"/>
      <c r="AE537" s="105"/>
      <c r="AF537" s="105"/>
      <c r="AG537" s="105"/>
      <c r="AH537" s="105"/>
      <c r="AI537" s="105"/>
      <c r="AJ537" s="105"/>
      <c r="AK537" s="105"/>
      <c r="AL537" s="105"/>
      <c r="AM537" s="105"/>
      <c r="AN537" s="105"/>
      <c r="AO537" s="105"/>
      <c r="AP537" s="105"/>
      <c r="AQ537" s="105"/>
      <c r="AR537" s="105"/>
      <c r="AS537" s="105"/>
      <c r="AT537" s="105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  <c r="BT537" s="105"/>
      <c r="BU537" s="105"/>
      <c r="BV537" s="105"/>
      <c r="BW537" s="105"/>
      <c r="BX537" s="105"/>
      <c r="BY537" s="105"/>
      <c r="BZ537" s="105"/>
      <c r="CA537" s="105"/>
      <c r="CB537" s="105"/>
      <c r="CC537" s="105"/>
      <c r="CD537" s="105"/>
      <c r="CE537" s="105"/>
      <c r="CF537" s="105"/>
      <c r="CG537" s="105"/>
    </row>
    <row r="538" spans="1:85" ht="12.7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  <c r="AA538" s="105"/>
      <c r="AB538" s="105"/>
      <c r="AC538" s="105"/>
      <c r="AD538" s="105"/>
      <c r="AE538" s="105"/>
      <c r="AF538" s="105"/>
      <c r="AG538" s="105"/>
      <c r="AH538" s="105"/>
      <c r="AI538" s="105"/>
      <c r="AJ538" s="105"/>
      <c r="AK538" s="105"/>
      <c r="AL538" s="105"/>
      <c r="AM538" s="105"/>
      <c r="AN538" s="105"/>
      <c r="AO538" s="105"/>
      <c r="AP538" s="105"/>
      <c r="AQ538" s="105"/>
      <c r="AR538" s="105"/>
      <c r="AS538" s="105"/>
      <c r="AT538" s="105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  <c r="BT538" s="105"/>
      <c r="BU538" s="105"/>
      <c r="BV538" s="105"/>
      <c r="BW538" s="105"/>
      <c r="BX538" s="105"/>
      <c r="BY538" s="105"/>
      <c r="BZ538" s="105"/>
      <c r="CA538" s="105"/>
      <c r="CB538" s="105"/>
      <c r="CC538" s="105"/>
      <c r="CD538" s="105"/>
      <c r="CE538" s="105"/>
      <c r="CF538" s="105"/>
      <c r="CG538" s="105"/>
    </row>
    <row r="539" spans="1:85" ht="12.7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5"/>
      <c r="AB539" s="105"/>
      <c r="AC539" s="105"/>
      <c r="AD539" s="105"/>
      <c r="AE539" s="105"/>
      <c r="AF539" s="105"/>
      <c r="AG539" s="105"/>
      <c r="AH539" s="105"/>
      <c r="AI539" s="105"/>
      <c r="AJ539" s="105"/>
      <c r="AK539" s="105"/>
      <c r="AL539" s="105"/>
      <c r="AM539" s="105"/>
      <c r="AN539" s="105"/>
      <c r="AO539" s="105"/>
      <c r="AP539" s="105"/>
      <c r="AQ539" s="105"/>
      <c r="AR539" s="105"/>
      <c r="AS539" s="105"/>
      <c r="AT539" s="105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  <c r="BT539" s="105"/>
      <c r="BU539" s="105"/>
      <c r="BV539" s="105"/>
      <c r="BW539" s="105"/>
      <c r="BX539" s="105"/>
      <c r="BY539" s="105"/>
      <c r="BZ539" s="105"/>
      <c r="CA539" s="105"/>
      <c r="CB539" s="105"/>
      <c r="CC539" s="105"/>
      <c r="CD539" s="105"/>
      <c r="CE539" s="105"/>
      <c r="CF539" s="105"/>
      <c r="CG539" s="105"/>
    </row>
    <row r="540" spans="1:85" ht="12.7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  <c r="AB540" s="105"/>
      <c r="AC540" s="105"/>
      <c r="AD540" s="105"/>
      <c r="AE540" s="105"/>
      <c r="AF540" s="105"/>
      <c r="AG540" s="105"/>
      <c r="AH540" s="105"/>
      <c r="AI540" s="105"/>
      <c r="AJ540" s="105"/>
      <c r="AK540" s="105"/>
      <c r="AL540" s="105"/>
      <c r="AM540" s="105"/>
      <c r="AN540" s="105"/>
      <c r="AO540" s="105"/>
      <c r="AP540" s="105"/>
      <c r="AQ540" s="105"/>
      <c r="AR540" s="105"/>
      <c r="AS540" s="105"/>
      <c r="AT540" s="105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  <c r="BT540" s="105"/>
      <c r="BU540" s="105"/>
      <c r="BV540" s="105"/>
      <c r="BW540" s="105"/>
      <c r="BX540" s="105"/>
      <c r="BY540" s="105"/>
      <c r="BZ540" s="105"/>
      <c r="CA540" s="105"/>
      <c r="CB540" s="105"/>
      <c r="CC540" s="105"/>
      <c r="CD540" s="105"/>
      <c r="CE540" s="105"/>
      <c r="CF540" s="105"/>
      <c r="CG540" s="105"/>
    </row>
    <row r="541" spans="1:85" ht="12.7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  <c r="AB541" s="105"/>
      <c r="AC541" s="105"/>
      <c r="AD541" s="105"/>
      <c r="AE541" s="105"/>
      <c r="AF541" s="105"/>
      <c r="AG541" s="105"/>
      <c r="AH541" s="105"/>
      <c r="AI541" s="105"/>
      <c r="AJ541" s="105"/>
      <c r="AK541" s="105"/>
      <c r="AL541" s="105"/>
      <c r="AM541" s="105"/>
      <c r="AN541" s="105"/>
      <c r="AO541" s="105"/>
      <c r="AP541" s="105"/>
      <c r="AQ541" s="105"/>
      <c r="AR541" s="105"/>
      <c r="AS541" s="105"/>
      <c r="AT541" s="105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  <c r="BT541" s="105"/>
      <c r="BU541" s="105"/>
      <c r="BV541" s="105"/>
      <c r="BW541" s="105"/>
      <c r="BX541" s="105"/>
      <c r="BY541" s="105"/>
      <c r="BZ541" s="105"/>
      <c r="CA541" s="105"/>
      <c r="CB541" s="105"/>
      <c r="CC541" s="105"/>
      <c r="CD541" s="105"/>
      <c r="CE541" s="105"/>
      <c r="CF541" s="105"/>
      <c r="CG541" s="105"/>
    </row>
    <row r="542" spans="1:85" ht="12.7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105"/>
      <c r="AD542" s="105"/>
      <c r="AE542" s="105"/>
      <c r="AF542" s="105"/>
      <c r="AG542" s="105"/>
      <c r="AH542" s="105"/>
      <c r="AI542" s="105"/>
      <c r="AJ542" s="105"/>
      <c r="AK542" s="105"/>
      <c r="AL542" s="105"/>
      <c r="AM542" s="105"/>
      <c r="AN542" s="105"/>
      <c r="AO542" s="105"/>
      <c r="AP542" s="105"/>
      <c r="AQ542" s="105"/>
      <c r="AR542" s="105"/>
      <c r="AS542" s="105"/>
      <c r="AT542" s="105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  <c r="BT542" s="105"/>
      <c r="BU542" s="105"/>
      <c r="BV542" s="105"/>
      <c r="BW542" s="105"/>
      <c r="BX542" s="105"/>
      <c r="BY542" s="105"/>
      <c r="BZ542" s="105"/>
      <c r="CA542" s="105"/>
      <c r="CB542" s="105"/>
      <c r="CC542" s="105"/>
      <c r="CD542" s="105"/>
      <c r="CE542" s="105"/>
      <c r="CF542" s="105"/>
      <c r="CG542" s="105"/>
    </row>
    <row r="543" spans="1:85" ht="12.7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  <c r="AB543" s="105"/>
      <c r="AC543" s="105"/>
      <c r="AD543" s="105"/>
      <c r="AE543" s="105"/>
      <c r="AF543" s="105"/>
      <c r="AG543" s="105"/>
      <c r="AH543" s="105"/>
      <c r="AI543" s="105"/>
      <c r="AJ543" s="105"/>
      <c r="AK543" s="105"/>
      <c r="AL543" s="105"/>
      <c r="AM543" s="105"/>
      <c r="AN543" s="105"/>
      <c r="AO543" s="105"/>
      <c r="AP543" s="105"/>
      <c r="AQ543" s="105"/>
      <c r="AR543" s="105"/>
      <c r="AS543" s="105"/>
      <c r="AT543" s="105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  <c r="BT543" s="105"/>
      <c r="BU543" s="105"/>
      <c r="BV543" s="105"/>
      <c r="BW543" s="105"/>
      <c r="BX543" s="105"/>
      <c r="BY543" s="105"/>
      <c r="BZ543" s="105"/>
      <c r="CA543" s="105"/>
      <c r="CB543" s="105"/>
      <c r="CC543" s="105"/>
      <c r="CD543" s="105"/>
      <c r="CE543" s="105"/>
      <c r="CF543" s="105"/>
      <c r="CG543" s="105"/>
    </row>
    <row r="544" spans="1:85" ht="12.7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  <c r="AB544" s="105"/>
      <c r="AC544" s="105"/>
      <c r="AD544" s="105"/>
      <c r="AE544" s="105"/>
      <c r="AF544" s="105"/>
      <c r="AG544" s="105"/>
      <c r="AH544" s="105"/>
      <c r="AI544" s="105"/>
      <c r="AJ544" s="105"/>
      <c r="AK544" s="105"/>
      <c r="AL544" s="105"/>
      <c r="AM544" s="105"/>
      <c r="AN544" s="105"/>
      <c r="AO544" s="105"/>
      <c r="AP544" s="105"/>
      <c r="AQ544" s="105"/>
      <c r="AR544" s="105"/>
      <c r="AS544" s="105"/>
      <c r="AT544" s="105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  <c r="BT544" s="105"/>
      <c r="BU544" s="105"/>
      <c r="BV544" s="105"/>
      <c r="BW544" s="105"/>
      <c r="BX544" s="105"/>
      <c r="BY544" s="105"/>
      <c r="BZ544" s="105"/>
      <c r="CA544" s="105"/>
      <c r="CB544" s="105"/>
      <c r="CC544" s="105"/>
      <c r="CD544" s="105"/>
      <c r="CE544" s="105"/>
      <c r="CF544" s="105"/>
      <c r="CG544" s="105"/>
    </row>
    <row r="545" spans="1:85" ht="12.7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  <c r="AB545" s="105"/>
      <c r="AC545" s="105"/>
      <c r="AD545" s="105"/>
      <c r="AE545" s="105"/>
      <c r="AF545" s="105"/>
      <c r="AG545" s="105"/>
      <c r="AH545" s="105"/>
      <c r="AI545" s="105"/>
      <c r="AJ545" s="105"/>
      <c r="AK545" s="105"/>
      <c r="AL545" s="105"/>
      <c r="AM545" s="105"/>
      <c r="AN545" s="105"/>
      <c r="AO545" s="105"/>
      <c r="AP545" s="105"/>
      <c r="AQ545" s="105"/>
      <c r="AR545" s="105"/>
      <c r="AS545" s="105"/>
      <c r="AT545" s="105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  <c r="BT545" s="105"/>
      <c r="BU545" s="105"/>
      <c r="BV545" s="105"/>
      <c r="BW545" s="105"/>
      <c r="BX545" s="105"/>
      <c r="BY545" s="105"/>
      <c r="BZ545" s="105"/>
      <c r="CA545" s="105"/>
      <c r="CB545" s="105"/>
      <c r="CC545" s="105"/>
      <c r="CD545" s="105"/>
      <c r="CE545" s="105"/>
      <c r="CF545" s="105"/>
      <c r="CG545" s="105"/>
    </row>
    <row r="546" spans="1:85" ht="12.7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  <c r="AB546" s="105"/>
      <c r="AC546" s="105"/>
      <c r="AD546" s="105"/>
      <c r="AE546" s="105"/>
      <c r="AF546" s="105"/>
      <c r="AG546" s="105"/>
      <c r="AH546" s="105"/>
      <c r="AI546" s="105"/>
      <c r="AJ546" s="105"/>
      <c r="AK546" s="105"/>
      <c r="AL546" s="105"/>
      <c r="AM546" s="105"/>
      <c r="AN546" s="105"/>
      <c r="AO546" s="105"/>
      <c r="AP546" s="105"/>
      <c r="AQ546" s="105"/>
      <c r="AR546" s="105"/>
      <c r="AS546" s="105"/>
      <c r="AT546" s="105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  <c r="BT546" s="105"/>
      <c r="BU546" s="105"/>
      <c r="BV546" s="105"/>
      <c r="BW546" s="105"/>
      <c r="BX546" s="105"/>
      <c r="BY546" s="105"/>
      <c r="BZ546" s="105"/>
      <c r="CA546" s="105"/>
      <c r="CB546" s="105"/>
      <c r="CC546" s="105"/>
      <c r="CD546" s="105"/>
      <c r="CE546" s="105"/>
      <c r="CF546" s="105"/>
      <c r="CG546" s="105"/>
    </row>
    <row r="547" spans="1:85" ht="12.7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  <c r="AB547" s="105"/>
      <c r="AC547" s="105"/>
      <c r="AD547" s="105"/>
      <c r="AE547" s="105"/>
      <c r="AF547" s="105"/>
      <c r="AG547" s="105"/>
      <c r="AH547" s="105"/>
      <c r="AI547" s="105"/>
      <c r="AJ547" s="105"/>
      <c r="AK547" s="105"/>
      <c r="AL547" s="105"/>
      <c r="AM547" s="105"/>
      <c r="AN547" s="105"/>
      <c r="AO547" s="105"/>
      <c r="AP547" s="105"/>
      <c r="AQ547" s="105"/>
      <c r="AR547" s="105"/>
      <c r="AS547" s="105"/>
      <c r="AT547" s="105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  <c r="BT547" s="105"/>
      <c r="BU547" s="105"/>
      <c r="BV547" s="105"/>
      <c r="BW547" s="105"/>
      <c r="BX547" s="105"/>
      <c r="BY547" s="105"/>
      <c r="BZ547" s="105"/>
      <c r="CA547" s="105"/>
      <c r="CB547" s="105"/>
      <c r="CC547" s="105"/>
      <c r="CD547" s="105"/>
      <c r="CE547" s="105"/>
      <c r="CF547" s="105"/>
      <c r="CG547" s="105"/>
    </row>
    <row r="548" spans="1:85" ht="12.7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  <c r="AB548" s="105"/>
      <c r="AC548" s="105"/>
      <c r="AD548" s="105"/>
      <c r="AE548" s="105"/>
      <c r="AF548" s="105"/>
      <c r="AG548" s="105"/>
      <c r="AH548" s="105"/>
      <c r="AI548" s="105"/>
      <c r="AJ548" s="105"/>
      <c r="AK548" s="105"/>
      <c r="AL548" s="105"/>
      <c r="AM548" s="105"/>
      <c r="AN548" s="105"/>
      <c r="AO548" s="105"/>
      <c r="AP548" s="105"/>
      <c r="AQ548" s="105"/>
      <c r="AR548" s="105"/>
      <c r="AS548" s="105"/>
      <c r="AT548" s="105"/>
      <c r="AU548" s="105"/>
      <c r="AV548" s="105"/>
      <c r="AW548" s="105"/>
      <c r="AX548" s="105"/>
      <c r="AY548" s="105"/>
      <c r="AZ548" s="105"/>
      <c r="BA548" s="105"/>
      <c r="BB548" s="105"/>
      <c r="BC548" s="105"/>
      <c r="BD548" s="105"/>
      <c r="BE548" s="105"/>
      <c r="BF548" s="105"/>
      <c r="BG548" s="105"/>
      <c r="BH548" s="105"/>
      <c r="BI548" s="105"/>
      <c r="BJ548" s="105"/>
      <c r="BK548" s="105"/>
      <c r="BL548" s="105"/>
      <c r="BM548" s="105"/>
      <c r="BN548" s="105"/>
      <c r="BO548" s="105"/>
      <c r="BP548" s="105"/>
      <c r="BQ548" s="105"/>
      <c r="BR548" s="105"/>
      <c r="BS548" s="105"/>
      <c r="BT548" s="105"/>
      <c r="BU548" s="105"/>
      <c r="BV548" s="105"/>
      <c r="BW548" s="105"/>
      <c r="BX548" s="105"/>
      <c r="BY548" s="105"/>
      <c r="BZ548" s="105"/>
      <c r="CA548" s="105"/>
      <c r="CB548" s="105"/>
      <c r="CC548" s="105"/>
      <c r="CD548" s="105"/>
      <c r="CE548" s="105"/>
      <c r="CF548" s="105"/>
      <c r="CG548" s="105"/>
    </row>
    <row r="549" spans="1:85" ht="12.7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  <c r="AB549" s="105"/>
      <c r="AC549" s="105"/>
      <c r="AD549" s="105"/>
      <c r="AE549" s="105"/>
      <c r="AF549" s="105"/>
      <c r="AG549" s="105"/>
      <c r="AH549" s="105"/>
      <c r="AI549" s="105"/>
      <c r="AJ549" s="105"/>
      <c r="AK549" s="105"/>
      <c r="AL549" s="105"/>
      <c r="AM549" s="105"/>
      <c r="AN549" s="105"/>
      <c r="AO549" s="105"/>
      <c r="AP549" s="105"/>
      <c r="AQ549" s="105"/>
      <c r="AR549" s="105"/>
      <c r="AS549" s="105"/>
      <c r="AT549" s="105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  <c r="BT549" s="105"/>
      <c r="BU549" s="105"/>
      <c r="BV549" s="105"/>
      <c r="BW549" s="105"/>
      <c r="BX549" s="105"/>
      <c r="BY549" s="105"/>
      <c r="BZ549" s="105"/>
      <c r="CA549" s="105"/>
      <c r="CB549" s="105"/>
      <c r="CC549" s="105"/>
      <c r="CD549" s="105"/>
      <c r="CE549" s="105"/>
      <c r="CF549" s="105"/>
      <c r="CG549" s="105"/>
    </row>
    <row r="550" spans="1:85" ht="12.7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05"/>
      <c r="AC550" s="105"/>
      <c r="AD550" s="105"/>
      <c r="AE550" s="105"/>
      <c r="AF550" s="105"/>
      <c r="AG550" s="105"/>
      <c r="AH550" s="105"/>
      <c r="AI550" s="105"/>
      <c r="AJ550" s="105"/>
      <c r="AK550" s="105"/>
      <c r="AL550" s="105"/>
      <c r="AM550" s="105"/>
      <c r="AN550" s="105"/>
      <c r="AO550" s="105"/>
      <c r="AP550" s="105"/>
      <c r="AQ550" s="105"/>
      <c r="AR550" s="105"/>
      <c r="AS550" s="105"/>
      <c r="AT550" s="105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  <c r="BT550" s="105"/>
      <c r="BU550" s="105"/>
      <c r="BV550" s="105"/>
      <c r="BW550" s="105"/>
      <c r="BX550" s="105"/>
      <c r="BY550" s="105"/>
      <c r="BZ550" s="105"/>
      <c r="CA550" s="105"/>
      <c r="CB550" s="105"/>
      <c r="CC550" s="105"/>
      <c r="CD550" s="105"/>
      <c r="CE550" s="105"/>
      <c r="CF550" s="105"/>
      <c r="CG550" s="105"/>
    </row>
    <row r="551" spans="1:85" ht="12.7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  <c r="AB551" s="105"/>
      <c r="AC551" s="105"/>
      <c r="AD551" s="105"/>
      <c r="AE551" s="105"/>
      <c r="AF551" s="105"/>
      <c r="AG551" s="105"/>
      <c r="AH551" s="105"/>
      <c r="AI551" s="105"/>
      <c r="AJ551" s="105"/>
      <c r="AK551" s="105"/>
      <c r="AL551" s="105"/>
      <c r="AM551" s="105"/>
      <c r="AN551" s="105"/>
      <c r="AO551" s="105"/>
      <c r="AP551" s="105"/>
      <c r="AQ551" s="105"/>
      <c r="AR551" s="105"/>
      <c r="AS551" s="105"/>
      <c r="AT551" s="105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  <c r="BT551" s="105"/>
      <c r="BU551" s="105"/>
      <c r="BV551" s="105"/>
      <c r="BW551" s="105"/>
      <c r="BX551" s="105"/>
      <c r="BY551" s="105"/>
      <c r="BZ551" s="105"/>
      <c r="CA551" s="105"/>
      <c r="CB551" s="105"/>
      <c r="CC551" s="105"/>
      <c r="CD551" s="105"/>
      <c r="CE551" s="105"/>
      <c r="CF551" s="105"/>
      <c r="CG551" s="105"/>
    </row>
    <row r="552" spans="1:85" ht="12.7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  <c r="AB552" s="105"/>
      <c r="AC552" s="105"/>
      <c r="AD552" s="105"/>
      <c r="AE552" s="105"/>
      <c r="AF552" s="105"/>
      <c r="AG552" s="105"/>
      <c r="AH552" s="105"/>
      <c r="AI552" s="105"/>
      <c r="AJ552" s="105"/>
      <c r="AK552" s="105"/>
      <c r="AL552" s="105"/>
      <c r="AM552" s="105"/>
      <c r="AN552" s="105"/>
      <c r="AO552" s="105"/>
      <c r="AP552" s="105"/>
      <c r="AQ552" s="105"/>
      <c r="AR552" s="105"/>
      <c r="AS552" s="105"/>
      <c r="AT552" s="105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  <c r="BT552" s="105"/>
      <c r="BU552" s="105"/>
      <c r="BV552" s="105"/>
      <c r="BW552" s="105"/>
      <c r="BX552" s="105"/>
      <c r="BY552" s="105"/>
      <c r="BZ552" s="105"/>
      <c r="CA552" s="105"/>
      <c r="CB552" s="105"/>
      <c r="CC552" s="105"/>
      <c r="CD552" s="105"/>
      <c r="CE552" s="105"/>
      <c r="CF552" s="105"/>
      <c r="CG552" s="105"/>
    </row>
    <row r="553" spans="1:85" ht="12.7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  <c r="AB553" s="105"/>
      <c r="AC553" s="105"/>
      <c r="AD553" s="105"/>
      <c r="AE553" s="105"/>
      <c r="AF553" s="105"/>
      <c r="AG553" s="105"/>
      <c r="AH553" s="105"/>
      <c r="AI553" s="105"/>
      <c r="AJ553" s="105"/>
      <c r="AK553" s="105"/>
      <c r="AL553" s="105"/>
      <c r="AM553" s="105"/>
      <c r="AN553" s="105"/>
      <c r="AO553" s="105"/>
      <c r="AP553" s="105"/>
      <c r="AQ553" s="105"/>
      <c r="AR553" s="105"/>
      <c r="AS553" s="105"/>
      <c r="AT553" s="105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  <c r="BT553" s="105"/>
      <c r="BU553" s="105"/>
      <c r="BV553" s="105"/>
      <c r="BW553" s="105"/>
      <c r="BX553" s="105"/>
      <c r="BY553" s="105"/>
      <c r="BZ553" s="105"/>
      <c r="CA553" s="105"/>
      <c r="CB553" s="105"/>
      <c r="CC553" s="105"/>
      <c r="CD553" s="105"/>
      <c r="CE553" s="105"/>
      <c r="CF553" s="105"/>
      <c r="CG553" s="105"/>
    </row>
    <row r="554" spans="1:85" ht="12.7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  <c r="AB554" s="105"/>
      <c r="AC554" s="105"/>
      <c r="AD554" s="105"/>
      <c r="AE554" s="105"/>
      <c r="AF554" s="105"/>
      <c r="AG554" s="105"/>
      <c r="AH554" s="105"/>
      <c r="AI554" s="105"/>
      <c r="AJ554" s="105"/>
      <c r="AK554" s="105"/>
      <c r="AL554" s="105"/>
      <c r="AM554" s="105"/>
      <c r="AN554" s="105"/>
      <c r="AO554" s="105"/>
      <c r="AP554" s="105"/>
      <c r="AQ554" s="105"/>
      <c r="AR554" s="105"/>
      <c r="AS554" s="105"/>
      <c r="AT554" s="105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  <c r="BT554" s="105"/>
      <c r="BU554" s="105"/>
      <c r="BV554" s="105"/>
      <c r="BW554" s="105"/>
      <c r="BX554" s="105"/>
      <c r="BY554" s="105"/>
      <c r="BZ554" s="105"/>
      <c r="CA554" s="105"/>
      <c r="CB554" s="105"/>
      <c r="CC554" s="105"/>
      <c r="CD554" s="105"/>
      <c r="CE554" s="105"/>
      <c r="CF554" s="105"/>
      <c r="CG554" s="105"/>
    </row>
    <row r="555" spans="1:85" ht="12.7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5"/>
      <c r="AD555" s="105"/>
      <c r="AE555" s="105"/>
      <c r="AF555" s="105"/>
      <c r="AG555" s="105"/>
      <c r="AH555" s="105"/>
      <c r="AI555" s="105"/>
      <c r="AJ555" s="105"/>
      <c r="AK555" s="105"/>
      <c r="AL555" s="105"/>
      <c r="AM555" s="105"/>
      <c r="AN555" s="105"/>
      <c r="AO555" s="105"/>
      <c r="AP555" s="105"/>
      <c r="AQ555" s="105"/>
      <c r="AR555" s="105"/>
      <c r="AS555" s="105"/>
      <c r="AT555" s="105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  <c r="BT555" s="105"/>
      <c r="BU555" s="105"/>
      <c r="BV555" s="105"/>
      <c r="BW555" s="105"/>
      <c r="BX555" s="105"/>
      <c r="BY555" s="105"/>
      <c r="BZ555" s="105"/>
      <c r="CA555" s="105"/>
      <c r="CB555" s="105"/>
      <c r="CC555" s="105"/>
      <c r="CD555" s="105"/>
      <c r="CE555" s="105"/>
      <c r="CF555" s="105"/>
      <c r="CG555" s="105"/>
    </row>
    <row r="556" spans="1:85" ht="12.7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  <c r="AB556" s="105"/>
      <c r="AC556" s="105"/>
      <c r="AD556" s="105"/>
      <c r="AE556" s="105"/>
      <c r="AF556" s="105"/>
      <c r="AG556" s="105"/>
      <c r="AH556" s="105"/>
      <c r="AI556" s="105"/>
      <c r="AJ556" s="105"/>
      <c r="AK556" s="105"/>
      <c r="AL556" s="105"/>
      <c r="AM556" s="105"/>
      <c r="AN556" s="105"/>
      <c r="AO556" s="105"/>
      <c r="AP556" s="105"/>
      <c r="AQ556" s="105"/>
      <c r="AR556" s="105"/>
      <c r="AS556" s="105"/>
      <c r="AT556" s="105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  <c r="BT556" s="105"/>
      <c r="BU556" s="105"/>
      <c r="BV556" s="105"/>
      <c r="BW556" s="105"/>
      <c r="BX556" s="105"/>
      <c r="BY556" s="105"/>
      <c r="BZ556" s="105"/>
      <c r="CA556" s="105"/>
      <c r="CB556" s="105"/>
      <c r="CC556" s="105"/>
      <c r="CD556" s="105"/>
      <c r="CE556" s="105"/>
      <c r="CF556" s="105"/>
      <c r="CG556" s="105"/>
    </row>
    <row r="557" spans="1:85" ht="12.7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  <c r="AB557" s="105"/>
      <c r="AC557" s="105"/>
      <c r="AD557" s="105"/>
      <c r="AE557" s="105"/>
      <c r="AF557" s="105"/>
      <c r="AG557" s="105"/>
      <c r="AH557" s="105"/>
      <c r="AI557" s="105"/>
      <c r="AJ557" s="105"/>
      <c r="AK557" s="105"/>
      <c r="AL557" s="105"/>
      <c r="AM557" s="105"/>
      <c r="AN557" s="105"/>
      <c r="AO557" s="105"/>
      <c r="AP557" s="105"/>
      <c r="AQ557" s="105"/>
      <c r="AR557" s="105"/>
      <c r="AS557" s="105"/>
      <c r="AT557" s="105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  <c r="BT557" s="105"/>
      <c r="BU557" s="105"/>
      <c r="BV557" s="105"/>
      <c r="BW557" s="105"/>
      <c r="BX557" s="105"/>
      <c r="BY557" s="105"/>
      <c r="BZ557" s="105"/>
      <c r="CA557" s="105"/>
      <c r="CB557" s="105"/>
      <c r="CC557" s="105"/>
      <c r="CD557" s="105"/>
      <c r="CE557" s="105"/>
      <c r="CF557" s="105"/>
      <c r="CG557" s="105"/>
    </row>
    <row r="558" spans="1:85" ht="12.7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  <c r="AB558" s="105"/>
      <c r="AC558" s="105"/>
      <c r="AD558" s="105"/>
      <c r="AE558" s="105"/>
      <c r="AF558" s="105"/>
      <c r="AG558" s="105"/>
      <c r="AH558" s="105"/>
      <c r="AI558" s="105"/>
      <c r="AJ558" s="105"/>
      <c r="AK558" s="105"/>
      <c r="AL558" s="105"/>
      <c r="AM558" s="105"/>
      <c r="AN558" s="105"/>
      <c r="AO558" s="105"/>
      <c r="AP558" s="105"/>
      <c r="AQ558" s="105"/>
      <c r="AR558" s="105"/>
      <c r="AS558" s="105"/>
      <c r="AT558" s="105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  <c r="BT558" s="105"/>
      <c r="BU558" s="105"/>
      <c r="BV558" s="105"/>
      <c r="BW558" s="105"/>
      <c r="BX558" s="105"/>
      <c r="BY558" s="105"/>
      <c r="BZ558" s="105"/>
      <c r="CA558" s="105"/>
      <c r="CB558" s="105"/>
      <c r="CC558" s="105"/>
      <c r="CD558" s="105"/>
      <c r="CE558" s="105"/>
      <c r="CF558" s="105"/>
      <c r="CG558" s="105"/>
    </row>
    <row r="559" spans="1:85" ht="12.7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  <c r="AA559" s="105"/>
      <c r="AB559" s="105"/>
      <c r="AC559" s="105"/>
      <c r="AD559" s="105"/>
      <c r="AE559" s="105"/>
      <c r="AF559" s="105"/>
      <c r="AG559" s="105"/>
      <c r="AH559" s="105"/>
      <c r="AI559" s="105"/>
      <c r="AJ559" s="105"/>
      <c r="AK559" s="105"/>
      <c r="AL559" s="105"/>
      <c r="AM559" s="105"/>
      <c r="AN559" s="105"/>
      <c r="AO559" s="105"/>
      <c r="AP559" s="105"/>
      <c r="AQ559" s="105"/>
      <c r="AR559" s="105"/>
      <c r="AS559" s="105"/>
      <c r="AT559" s="105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  <c r="BT559" s="105"/>
      <c r="BU559" s="105"/>
      <c r="BV559" s="105"/>
      <c r="BW559" s="105"/>
      <c r="BX559" s="105"/>
      <c r="BY559" s="105"/>
      <c r="BZ559" s="105"/>
      <c r="CA559" s="105"/>
      <c r="CB559" s="105"/>
      <c r="CC559" s="105"/>
      <c r="CD559" s="105"/>
      <c r="CE559" s="105"/>
      <c r="CF559" s="105"/>
      <c r="CG559" s="105"/>
    </row>
    <row r="560" spans="1:85" ht="12.7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  <c r="AB560" s="105"/>
      <c r="AC560" s="105"/>
      <c r="AD560" s="105"/>
      <c r="AE560" s="105"/>
      <c r="AF560" s="105"/>
      <c r="AG560" s="105"/>
      <c r="AH560" s="105"/>
      <c r="AI560" s="105"/>
      <c r="AJ560" s="105"/>
      <c r="AK560" s="105"/>
      <c r="AL560" s="105"/>
      <c r="AM560" s="105"/>
      <c r="AN560" s="105"/>
      <c r="AO560" s="105"/>
      <c r="AP560" s="105"/>
      <c r="AQ560" s="105"/>
      <c r="AR560" s="105"/>
      <c r="AS560" s="105"/>
      <c r="AT560" s="105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  <c r="BT560" s="105"/>
      <c r="BU560" s="105"/>
      <c r="BV560" s="105"/>
      <c r="BW560" s="105"/>
      <c r="BX560" s="105"/>
      <c r="BY560" s="105"/>
      <c r="BZ560" s="105"/>
      <c r="CA560" s="105"/>
      <c r="CB560" s="105"/>
      <c r="CC560" s="105"/>
      <c r="CD560" s="105"/>
      <c r="CE560" s="105"/>
      <c r="CF560" s="105"/>
      <c r="CG560" s="105"/>
    </row>
    <row r="561" spans="1:85" ht="12.7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/>
      <c r="AB561" s="105"/>
      <c r="AC561" s="105"/>
      <c r="AD561" s="105"/>
      <c r="AE561" s="105"/>
      <c r="AF561" s="105"/>
      <c r="AG561" s="105"/>
      <c r="AH561" s="105"/>
      <c r="AI561" s="105"/>
      <c r="AJ561" s="105"/>
      <c r="AK561" s="105"/>
      <c r="AL561" s="105"/>
      <c r="AM561" s="105"/>
      <c r="AN561" s="105"/>
      <c r="AO561" s="105"/>
      <c r="AP561" s="105"/>
      <c r="AQ561" s="105"/>
      <c r="AR561" s="105"/>
      <c r="AS561" s="105"/>
      <c r="AT561" s="105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  <c r="BT561" s="105"/>
      <c r="BU561" s="105"/>
      <c r="BV561" s="105"/>
      <c r="BW561" s="105"/>
      <c r="BX561" s="105"/>
      <c r="BY561" s="105"/>
      <c r="BZ561" s="105"/>
      <c r="CA561" s="105"/>
      <c r="CB561" s="105"/>
      <c r="CC561" s="105"/>
      <c r="CD561" s="105"/>
      <c r="CE561" s="105"/>
      <c r="CF561" s="105"/>
      <c r="CG561" s="105"/>
    </row>
    <row r="562" spans="1:85" ht="12.7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5"/>
      <c r="AF562" s="105"/>
      <c r="AG562" s="105"/>
      <c r="AH562" s="105"/>
      <c r="AI562" s="105"/>
      <c r="AJ562" s="105"/>
      <c r="AK562" s="105"/>
      <c r="AL562" s="105"/>
      <c r="AM562" s="105"/>
      <c r="AN562" s="105"/>
      <c r="AO562" s="105"/>
      <c r="AP562" s="105"/>
      <c r="AQ562" s="105"/>
      <c r="AR562" s="105"/>
      <c r="AS562" s="105"/>
      <c r="AT562" s="105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  <c r="BT562" s="105"/>
      <c r="BU562" s="105"/>
      <c r="BV562" s="105"/>
      <c r="BW562" s="105"/>
      <c r="BX562" s="105"/>
      <c r="BY562" s="105"/>
      <c r="BZ562" s="105"/>
      <c r="CA562" s="105"/>
      <c r="CB562" s="105"/>
      <c r="CC562" s="105"/>
      <c r="CD562" s="105"/>
      <c r="CE562" s="105"/>
      <c r="CF562" s="105"/>
      <c r="CG562" s="105"/>
    </row>
    <row r="563" spans="1:85" ht="12.7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05"/>
      <c r="AF563" s="105"/>
      <c r="AG563" s="105"/>
      <c r="AH563" s="105"/>
      <c r="AI563" s="105"/>
      <c r="AJ563" s="105"/>
      <c r="AK563" s="105"/>
      <c r="AL563" s="105"/>
      <c r="AM563" s="105"/>
      <c r="AN563" s="105"/>
      <c r="AO563" s="105"/>
      <c r="AP563" s="105"/>
      <c r="AQ563" s="105"/>
      <c r="AR563" s="105"/>
      <c r="AS563" s="105"/>
      <c r="AT563" s="105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  <c r="BT563" s="105"/>
      <c r="BU563" s="105"/>
      <c r="BV563" s="105"/>
      <c r="BW563" s="105"/>
      <c r="BX563" s="105"/>
      <c r="BY563" s="105"/>
      <c r="BZ563" s="105"/>
      <c r="CA563" s="105"/>
      <c r="CB563" s="105"/>
      <c r="CC563" s="105"/>
      <c r="CD563" s="105"/>
      <c r="CE563" s="105"/>
      <c r="CF563" s="105"/>
      <c r="CG563" s="105"/>
    </row>
    <row r="564" spans="1:85" ht="12.7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  <c r="AA564" s="105"/>
      <c r="AB564" s="105"/>
      <c r="AC564" s="105"/>
      <c r="AD564" s="105"/>
      <c r="AE564" s="105"/>
      <c r="AF564" s="105"/>
      <c r="AG564" s="105"/>
      <c r="AH564" s="105"/>
      <c r="AI564" s="105"/>
      <c r="AJ564" s="105"/>
      <c r="AK564" s="105"/>
      <c r="AL564" s="105"/>
      <c r="AM564" s="105"/>
      <c r="AN564" s="105"/>
      <c r="AO564" s="105"/>
      <c r="AP564" s="105"/>
      <c r="AQ564" s="105"/>
      <c r="AR564" s="105"/>
      <c r="AS564" s="105"/>
      <c r="AT564" s="105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  <c r="BT564" s="105"/>
      <c r="BU564" s="105"/>
      <c r="BV564" s="105"/>
      <c r="BW564" s="105"/>
      <c r="BX564" s="105"/>
      <c r="BY564" s="105"/>
      <c r="BZ564" s="105"/>
      <c r="CA564" s="105"/>
      <c r="CB564" s="105"/>
      <c r="CC564" s="105"/>
      <c r="CD564" s="105"/>
      <c r="CE564" s="105"/>
      <c r="CF564" s="105"/>
      <c r="CG564" s="105"/>
    </row>
    <row r="565" spans="1:85" ht="12.7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  <c r="AB565" s="105"/>
      <c r="AC565" s="105"/>
      <c r="AD565" s="105"/>
      <c r="AE565" s="105"/>
      <c r="AF565" s="105"/>
      <c r="AG565" s="105"/>
      <c r="AH565" s="105"/>
      <c r="AI565" s="105"/>
      <c r="AJ565" s="105"/>
      <c r="AK565" s="105"/>
      <c r="AL565" s="105"/>
      <c r="AM565" s="105"/>
      <c r="AN565" s="105"/>
      <c r="AO565" s="105"/>
      <c r="AP565" s="105"/>
      <c r="AQ565" s="105"/>
      <c r="AR565" s="105"/>
      <c r="AS565" s="105"/>
      <c r="AT565" s="105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  <c r="BT565" s="105"/>
      <c r="BU565" s="105"/>
      <c r="BV565" s="105"/>
      <c r="BW565" s="105"/>
      <c r="BX565" s="105"/>
      <c r="BY565" s="105"/>
      <c r="BZ565" s="105"/>
      <c r="CA565" s="105"/>
      <c r="CB565" s="105"/>
      <c r="CC565" s="105"/>
      <c r="CD565" s="105"/>
      <c r="CE565" s="105"/>
      <c r="CF565" s="105"/>
      <c r="CG565" s="105"/>
    </row>
    <row r="566" spans="1:85" ht="12.7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  <c r="AA566" s="105"/>
      <c r="AB566" s="105"/>
      <c r="AC566" s="105"/>
      <c r="AD566" s="105"/>
      <c r="AE566" s="105"/>
      <c r="AF566" s="105"/>
      <c r="AG566" s="105"/>
      <c r="AH566" s="105"/>
      <c r="AI566" s="105"/>
      <c r="AJ566" s="105"/>
      <c r="AK566" s="105"/>
      <c r="AL566" s="105"/>
      <c r="AM566" s="105"/>
      <c r="AN566" s="105"/>
      <c r="AO566" s="105"/>
      <c r="AP566" s="105"/>
      <c r="AQ566" s="105"/>
      <c r="AR566" s="105"/>
      <c r="AS566" s="105"/>
      <c r="AT566" s="105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  <c r="BT566" s="105"/>
      <c r="BU566" s="105"/>
      <c r="BV566" s="105"/>
      <c r="BW566" s="105"/>
      <c r="BX566" s="105"/>
      <c r="BY566" s="105"/>
      <c r="BZ566" s="105"/>
      <c r="CA566" s="105"/>
      <c r="CB566" s="105"/>
      <c r="CC566" s="105"/>
      <c r="CD566" s="105"/>
      <c r="CE566" s="105"/>
      <c r="CF566" s="105"/>
      <c r="CG566" s="105"/>
    </row>
    <row r="567" spans="1:85" ht="12.7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  <c r="AA567" s="105"/>
      <c r="AB567" s="105"/>
      <c r="AC567" s="105"/>
      <c r="AD567" s="105"/>
      <c r="AE567" s="105"/>
      <c r="AF567" s="105"/>
      <c r="AG567" s="105"/>
      <c r="AH567" s="105"/>
      <c r="AI567" s="105"/>
      <c r="AJ567" s="105"/>
      <c r="AK567" s="105"/>
      <c r="AL567" s="105"/>
      <c r="AM567" s="105"/>
      <c r="AN567" s="105"/>
      <c r="AO567" s="105"/>
      <c r="AP567" s="105"/>
      <c r="AQ567" s="105"/>
      <c r="AR567" s="105"/>
      <c r="AS567" s="105"/>
      <c r="AT567" s="105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  <c r="BT567" s="105"/>
      <c r="BU567" s="105"/>
      <c r="BV567" s="105"/>
      <c r="BW567" s="105"/>
      <c r="BX567" s="105"/>
      <c r="BY567" s="105"/>
      <c r="BZ567" s="105"/>
      <c r="CA567" s="105"/>
      <c r="CB567" s="105"/>
      <c r="CC567" s="105"/>
      <c r="CD567" s="105"/>
      <c r="CE567" s="105"/>
      <c r="CF567" s="105"/>
      <c r="CG567" s="105"/>
    </row>
    <row r="568" spans="1:85" ht="12.7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  <c r="AA568" s="105"/>
      <c r="AB568" s="105"/>
      <c r="AC568" s="105"/>
      <c r="AD568" s="105"/>
      <c r="AE568" s="105"/>
      <c r="AF568" s="105"/>
      <c r="AG568" s="105"/>
      <c r="AH568" s="105"/>
      <c r="AI568" s="105"/>
      <c r="AJ568" s="105"/>
      <c r="AK568" s="105"/>
      <c r="AL568" s="105"/>
      <c r="AM568" s="105"/>
      <c r="AN568" s="105"/>
      <c r="AO568" s="105"/>
      <c r="AP568" s="105"/>
      <c r="AQ568" s="105"/>
      <c r="AR568" s="105"/>
      <c r="AS568" s="105"/>
      <c r="AT568" s="105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  <c r="BT568" s="105"/>
      <c r="BU568" s="105"/>
      <c r="BV568" s="105"/>
      <c r="BW568" s="105"/>
      <c r="BX568" s="105"/>
      <c r="BY568" s="105"/>
      <c r="BZ568" s="105"/>
      <c r="CA568" s="105"/>
      <c r="CB568" s="105"/>
      <c r="CC568" s="105"/>
      <c r="CD568" s="105"/>
      <c r="CE568" s="105"/>
      <c r="CF568" s="105"/>
      <c r="CG568" s="105"/>
    </row>
    <row r="569" spans="1:85" ht="12.7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  <c r="AA569" s="105"/>
      <c r="AB569" s="105"/>
      <c r="AC569" s="105"/>
      <c r="AD569" s="105"/>
      <c r="AE569" s="105"/>
      <c r="AF569" s="105"/>
      <c r="AG569" s="105"/>
      <c r="AH569" s="105"/>
      <c r="AI569" s="105"/>
      <c r="AJ569" s="105"/>
      <c r="AK569" s="105"/>
      <c r="AL569" s="105"/>
      <c r="AM569" s="105"/>
      <c r="AN569" s="105"/>
      <c r="AO569" s="105"/>
      <c r="AP569" s="105"/>
      <c r="AQ569" s="105"/>
      <c r="AR569" s="105"/>
      <c r="AS569" s="105"/>
      <c r="AT569" s="105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  <c r="BT569" s="105"/>
      <c r="BU569" s="105"/>
      <c r="BV569" s="105"/>
      <c r="BW569" s="105"/>
      <c r="BX569" s="105"/>
      <c r="BY569" s="105"/>
      <c r="BZ569" s="105"/>
      <c r="CA569" s="105"/>
      <c r="CB569" s="105"/>
      <c r="CC569" s="105"/>
      <c r="CD569" s="105"/>
      <c r="CE569" s="105"/>
      <c r="CF569" s="105"/>
      <c r="CG569" s="105"/>
    </row>
    <row r="570" spans="1:85" ht="12.7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  <c r="AA570" s="105"/>
      <c r="AB570" s="105"/>
      <c r="AC570" s="105"/>
      <c r="AD570" s="105"/>
      <c r="AE570" s="105"/>
      <c r="AF570" s="105"/>
      <c r="AG570" s="105"/>
      <c r="AH570" s="105"/>
      <c r="AI570" s="105"/>
      <c r="AJ570" s="105"/>
      <c r="AK570" s="105"/>
      <c r="AL570" s="105"/>
      <c r="AM570" s="105"/>
      <c r="AN570" s="105"/>
      <c r="AO570" s="105"/>
      <c r="AP570" s="105"/>
      <c r="AQ570" s="105"/>
      <c r="AR570" s="105"/>
      <c r="AS570" s="105"/>
      <c r="AT570" s="105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  <c r="BT570" s="105"/>
      <c r="BU570" s="105"/>
      <c r="BV570" s="105"/>
      <c r="BW570" s="105"/>
      <c r="BX570" s="105"/>
      <c r="BY570" s="105"/>
      <c r="BZ570" s="105"/>
      <c r="CA570" s="105"/>
      <c r="CB570" s="105"/>
      <c r="CC570" s="105"/>
      <c r="CD570" s="105"/>
      <c r="CE570" s="105"/>
      <c r="CF570" s="105"/>
      <c r="CG570" s="105"/>
    </row>
    <row r="571" spans="1:85" ht="12.7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  <c r="AA571" s="105"/>
      <c r="AB571" s="105"/>
      <c r="AC571" s="105"/>
      <c r="AD571" s="105"/>
      <c r="AE571" s="105"/>
      <c r="AF571" s="105"/>
      <c r="AG571" s="105"/>
      <c r="AH571" s="105"/>
      <c r="AI571" s="105"/>
      <c r="AJ571" s="105"/>
      <c r="AK571" s="105"/>
      <c r="AL571" s="105"/>
      <c r="AM571" s="105"/>
      <c r="AN571" s="105"/>
      <c r="AO571" s="105"/>
      <c r="AP571" s="105"/>
      <c r="AQ571" s="105"/>
      <c r="AR571" s="105"/>
      <c r="AS571" s="105"/>
      <c r="AT571" s="105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  <c r="BT571" s="105"/>
      <c r="BU571" s="105"/>
      <c r="BV571" s="105"/>
      <c r="BW571" s="105"/>
      <c r="BX571" s="105"/>
      <c r="BY571" s="105"/>
      <c r="BZ571" s="105"/>
      <c r="CA571" s="105"/>
      <c r="CB571" s="105"/>
      <c r="CC571" s="105"/>
      <c r="CD571" s="105"/>
      <c r="CE571" s="105"/>
      <c r="CF571" s="105"/>
      <c r="CG571" s="105"/>
    </row>
    <row r="572" spans="1:85" ht="12.7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  <c r="AA572" s="105"/>
      <c r="AB572" s="105"/>
      <c r="AC572" s="105"/>
      <c r="AD572" s="105"/>
      <c r="AE572" s="105"/>
      <c r="AF572" s="105"/>
      <c r="AG572" s="105"/>
      <c r="AH572" s="105"/>
      <c r="AI572" s="105"/>
      <c r="AJ572" s="105"/>
      <c r="AK572" s="105"/>
      <c r="AL572" s="105"/>
      <c r="AM572" s="105"/>
      <c r="AN572" s="105"/>
      <c r="AO572" s="105"/>
      <c r="AP572" s="105"/>
      <c r="AQ572" s="105"/>
      <c r="AR572" s="105"/>
      <c r="AS572" s="105"/>
      <c r="AT572" s="105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  <c r="BT572" s="105"/>
      <c r="BU572" s="105"/>
      <c r="BV572" s="105"/>
      <c r="BW572" s="105"/>
      <c r="BX572" s="105"/>
      <c r="BY572" s="105"/>
      <c r="BZ572" s="105"/>
      <c r="CA572" s="105"/>
      <c r="CB572" s="105"/>
      <c r="CC572" s="105"/>
      <c r="CD572" s="105"/>
      <c r="CE572" s="105"/>
      <c r="CF572" s="105"/>
      <c r="CG572" s="105"/>
    </row>
    <row r="573" spans="1:85" ht="12.7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  <c r="AA573" s="105"/>
      <c r="AB573" s="105"/>
      <c r="AC573" s="105"/>
      <c r="AD573" s="105"/>
      <c r="AE573" s="105"/>
      <c r="AF573" s="105"/>
      <c r="AG573" s="105"/>
      <c r="AH573" s="105"/>
      <c r="AI573" s="105"/>
      <c r="AJ573" s="105"/>
      <c r="AK573" s="105"/>
      <c r="AL573" s="105"/>
      <c r="AM573" s="105"/>
      <c r="AN573" s="105"/>
      <c r="AO573" s="105"/>
      <c r="AP573" s="105"/>
      <c r="AQ573" s="105"/>
      <c r="AR573" s="105"/>
      <c r="AS573" s="105"/>
      <c r="AT573" s="105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  <c r="BT573" s="105"/>
      <c r="BU573" s="105"/>
      <c r="BV573" s="105"/>
      <c r="BW573" s="105"/>
      <c r="BX573" s="105"/>
      <c r="BY573" s="105"/>
      <c r="BZ573" s="105"/>
      <c r="CA573" s="105"/>
      <c r="CB573" s="105"/>
      <c r="CC573" s="105"/>
      <c r="CD573" s="105"/>
      <c r="CE573" s="105"/>
      <c r="CF573" s="105"/>
      <c r="CG573" s="105"/>
    </row>
    <row r="574" spans="1:85" ht="12.7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  <c r="AA574" s="105"/>
      <c r="AB574" s="105"/>
      <c r="AC574" s="105"/>
      <c r="AD574" s="105"/>
      <c r="AE574" s="105"/>
      <c r="AF574" s="105"/>
      <c r="AG574" s="105"/>
      <c r="AH574" s="105"/>
      <c r="AI574" s="105"/>
      <c r="AJ574" s="105"/>
      <c r="AK574" s="105"/>
      <c r="AL574" s="105"/>
      <c r="AM574" s="105"/>
      <c r="AN574" s="105"/>
      <c r="AO574" s="105"/>
      <c r="AP574" s="105"/>
      <c r="AQ574" s="105"/>
      <c r="AR574" s="105"/>
      <c r="AS574" s="105"/>
      <c r="AT574" s="105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  <c r="BT574" s="105"/>
      <c r="BU574" s="105"/>
      <c r="BV574" s="105"/>
      <c r="BW574" s="105"/>
      <c r="BX574" s="105"/>
      <c r="BY574" s="105"/>
      <c r="BZ574" s="105"/>
      <c r="CA574" s="105"/>
      <c r="CB574" s="105"/>
      <c r="CC574" s="105"/>
      <c r="CD574" s="105"/>
      <c r="CE574" s="105"/>
      <c r="CF574" s="105"/>
      <c r="CG574" s="105"/>
    </row>
    <row r="575" spans="1:85" ht="12.7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  <c r="AA575" s="105"/>
      <c r="AB575" s="105"/>
      <c r="AC575" s="105"/>
      <c r="AD575" s="105"/>
      <c r="AE575" s="105"/>
      <c r="AF575" s="105"/>
      <c r="AG575" s="105"/>
      <c r="AH575" s="105"/>
      <c r="AI575" s="105"/>
      <c r="AJ575" s="105"/>
      <c r="AK575" s="105"/>
      <c r="AL575" s="105"/>
      <c r="AM575" s="105"/>
      <c r="AN575" s="105"/>
      <c r="AO575" s="105"/>
      <c r="AP575" s="105"/>
      <c r="AQ575" s="105"/>
      <c r="AR575" s="105"/>
      <c r="AS575" s="105"/>
      <c r="AT575" s="105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  <c r="BT575" s="105"/>
      <c r="BU575" s="105"/>
      <c r="BV575" s="105"/>
      <c r="BW575" s="105"/>
      <c r="BX575" s="105"/>
      <c r="BY575" s="105"/>
      <c r="BZ575" s="105"/>
      <c r="CA575" s="105"/>
      <c r="CB575" s="105"/>
      <c r="CC575" s="105"/>
      <c r="CD575" s="105"/>
      <c r="CE575" s="105"/>
      <c r="CF575" s="105"/>
      <c r="CG575" s="105"/>
    </row>
    <row r="576" spans="1:85" ht="12.7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  <c r="AB576" s="105"/>
      <c r="AC576" s="105"/>
      <c r="AD576" s="105"/>
      <c r="AE576" s="105"/>
      <c r="AF576" s="105"/>
      <c r="AG576" s="105"/>
      <c r="AH576" s="105"/>
      <c r="AI576" s="105"/>
      <c r="AJ576" s="105"/>
      <c r="AK576" s="105"/>
      <c r="AL576" s="105"/>
      <c r="AM576" s="105"/>
      <c r="AN576" s="105"/>
      <c r="AO576" s="105"/>
      <c r="AP576" s="105"/>
      <c r="AQ576" s="105"/>
      <c r="AR576" s="105"/>
      <c r="AS576" s="105"/>
      <c r="AT576" s="105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  <c r="BT576" s="105"/>
      <c r="BU576" s="105"/>
      <c r="BV576" s="105"/>
      <c r="BW576" s="105"/>
      <c r="BX576" s="105"/>
      <c r="BY576" s="105"/>
      <c r="BZ576" s="105"/>
      <c r="CA576" s="105"/>
      <c r="CB576" s="105"/>
      <c r="CC576" s="105"/>
      <c r="CD576" s="105"/>
      <c r="CE576" s="105"/>
      <c r="CF576" s="105"/>
      <c r="CG576" s="105"/>
    </row>
    <row r="577" spans="1:85" ht="12.7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  <c r="AA577" s="105"/>
      <c r="AB577" s="105"/>
      <c r="AC577" s="105"/>
      <c r="AD577" s="105"/>
      <c r="AE577" s="105"/>
      <c r="AF577" s="105"/>
      <c r="AG577" s="105"/>
      <c r="AH577" s="105"/>
      <c r="AI577" s="105"/>
      <c r="AJ577" s="105"/>
      <c r="AK577" s="105"/>
      <c r="AL577" s="105"/>
      <c r="AM577" s="105"/>
      <c r="AN577" s="105"/>
      <c r="AO577" s="105"/>
      <c r="AP577" s="105"/>
      <c r="AQ577" s="105"/>
      <c r="AR577" s="105"/>
      <c r="AS577" s="105"/>
      <c r="AT577" s="105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  <c r="BT577" s="105"/>
      <c r="BU577" s="105"/>
      <c r="BV577" s="105"/>
      <c r="BW577" s="105"/>
      <c r="BX577" s="105"/>
      <c r="BY577" s="105"/>
      <c r="BZ577" s="105"/>
      <c r="CA577" s="105"/>
      <c r="CB577" s="105"/>
      <c r="CC577" s="105"/>
      <c r="CD577" s="105"/>
      <c r="CE577" s="105"/>
      <c r="CF577" s="105"/>
      <c r="CG577" s="105"/>
    </row>
    <row r="578" spans="1:85" ht="12.7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  <c r="AA578" s="105"/>
      <c r="AB578" s="105"/>
      <c r="AC578" s="105"/>
      <c r="AD578" s="105"/>
      <c r="AE578" s="105"/>
      <c r="AF578" s="105"/>
      <c r="AG578" s="105"/>
      <c r="AH578" s="105"/>
      <c r="AI578" s="105"/>
      <c r="AJ578" s="105"/>
      <c r="AK578" s="105"/>
      <c r="AL578" s="105"/>
      <c r="AM578" s="105"/>
      <c r="AN578" s="105"/>
      <c r="AO578" s="105"/>
      <c r="AP578" s="105"/>
      <c r="AQ578" s="105"/>
      <c r="AR578" s="105"/>
      <c r="AS578" s="105"/>
      <c r="AT578" s="105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  <c r="BT578" s="105"/>
      <c r="BU578" s="105"/>
      <c r="BV578" s="105"/>
      <c r="BW578" s="105"/>
      <c r="BX578" s="105"/>
      <c r="BY578" s="105"/>
      <c r="BZ578" s="105"/>
      <c r="CA578" s="105"/>
      <c r="CB578" s="105"/>
      <c r="CC578" s="105"/>
      <c r="CD578" s="105"/>
      <c r="CE578" s="105"/>
      <c r="CF578" s="105"/>
      <c r="CG578" s="105"/>
    </row>
    <row r="579" spans="1:85" ht="12.7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  <c r="AA579" s="105"/>
      <c r="AB579" s="105"/>
      <c r="AC579" s="105"/>
      <c r="AD579" s="105"/>
      <c r="AE579" s="105"/>
      <c r="AF579" s="105"/>
      <c r="AG579" s="105"/>
      <c r="AH579" s="105"/>
      <c r="AI579" s="105"/>
      <c r="AJ579" s="105"/>
      <c r="AK579" s="105"/>
      <c r="AL579" s="105"/>
      <c r="AM579" s="105"/>
      <c r="AN579" s="105"/>
      <c r="AO579" s="105"/>
      <c r="AP579" s="105"/>
      <c r="AQ579" s="105"/>
      <c r="AR579" s="105"/>
      <c r="AS579" s="105"/>
      <c r="AT579" s="105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  <c r="BT579" s="105"/>
      <c r="BU579" s="105"/>
      <c r="BV579" s="105"/>
      <c r="BW579" s="105"/>
      <c r="BX579" s="105"/>
      <c r="BY579" s="105"/>
      <c r="BZ579" s="105"/>
      <c r="CA579" s="105"/>
      <c r="CB579" s="105"/>
      <c r="CC579" s="105"/>
      <c r="CD579" s="105"/>
      <c r="CE579" s="105"/>
      <c r="CF579" s="105"/>
      <c r="CG579" s="105"/>
    </row>
    <row r="580" spans="1:85" ht="12.7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  <c r="AB580" s="105"/>
      <c r="AC580" s="105"/>
      <c r="AD580" s="105"/>
      <c r="AE580" s="105"/>
      <c r="AF580" s="105"/>
      <c r="AG580" s="105"/>
      <c r="AH580" s="105"/>
      <c r="AI580" s="105"/>
      <c r="AJ580" s="105"/>
      <c r="AK580" s="105"/>
      <c r="AL580" s="105"/>
      <c r="AM580" s="105"/>
      <c r="AN580" s="105"/>
      <c r="AO580" s="105"/>
      <c r="AP580" s="105"/>
      <c r="AQ580" s="105"/>
      <c r="AR580" s="105"/>
      <c r="AS580" s="105"/>
      <c r="AT580" s="105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  <c r="BT580" s="105"/>
      <c r="BU580" s="105"/>
      <c r="BV580" s="105"/>
      <c r="BW580" s="105"/>
      <c r="BX580" s="105"/>
      <c r="BY580" s="105"/>
      <c r="BZ580" s="105"/>
      <c r="CA580" s="105"/>
      <c r="CB580" s="105"/>
      <c r="CC580" s="105"/>
      <c r="CD580" s="105"/>
      <c r="CE580" s="105"/>
      <c r="CF580" s="105"/>
      <c r="CG580" s="105"/>
    </row>
    <row r="581" spans="1:85" ht="12.7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05"/>
      <c r="AC581" s="105"/>
      <c r="AD581" s="105"/>
      <c r="AE581" s="105"/>
      <c r="AF581" s="105"/>
      <c r="AG581" s="105"/>
      <c r="AH581" s="105"/>
      <c r="AI581" s="105"/>
      <c r="AJ581" s="105"/>
      <c r="AK581" s="105"/>
      <c r="AL581" s="105"/>
      <c r="AM581" s="105"/>
      <c r="AN581" s="105"/>
      <c r="AO581" s="105"/>
      <c r="AP581" s="105"/>
      <c r="AQ581" s="105"/>
      <c r="AR581" s="105"/>
      <c r="AS581" s="105"/>
      <c r="AT581" s="105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  <c r="BT581" s="105"/>
      <c r="BU581" s="105"/>
      <c r="BV581" s="105"/>
      <c r="BW581" s="105"/>
      <c r="BX581" s="105"/>
      <c r="BY581" s="105"/>
      <c r="BZ581" s="105"/>
      <c r="CA581" s="105"/>
      <c r="CB581" s="105"/>
      <c r="CC581" s="105"/>
      <c r="CD581" s="105"/>
      <c r="CE581" s="105"/>
      <c r="CF581" s="105"/>
      <c r="CG581" s="105"/>
    </row>
    <row r="582" spans="1:85" ht="12.7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  <c r="AA582" s="105"/>
      <c r="AB582" s="105"/>
      <c r="AC582" s="105"/>
      <c r="AD582" s="105"/>
      <c r="AE582" s="105"/>
      <c r="AF582" s="105"/>
      <c r="AG582" s="105"/>
      <c r="AH582" s="105"/>
      <c r="AI582" s="105"/>
      <c r="AJ582" s="105"/>
      <c r="AK582" s="105"/>
      <c r="AL582" s="105"/>
      <c r="AM582" s="105"/>
      <c r="AN582" s="105"/>
      <c r="AO582" s="105"/>
      <c r="AP582" s="105"/>
      <c r="AQ582" s="105"/>
      <c r="AR582" s="105"/>
      <c r="AS582" s="105"/>
      <c r="AT582" s="105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  <c r="BT582" s="105"/>
      <c r="BU582" s="105"/>
      <c r="BV582" s="105"/>
      <c r="BW582" s="105"/>
      <c r="BX582" s="105"/>
      <c r="BY582" s="105"/>
      <c r="BZ582" s="105"/>
      <c r="CA582" s="105"/>
      <c r="CB582" s="105"/>
      <c r="CC582" s="105"/>
      <c r="CD582" s="105"/>
      <c r="CE582" s="105"/>
      <c r="CF582" s="105"/>
      <c r="CG582" s="105"/>
    </row>
    <row r="583" spans="1:85" ht="12.7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  <c r="AA583" s="105"/>
      <c r="AB583" s="105"/>
      <c r="AC583" s="105"/>
      <c r="AD583" s="105"/>
      <c r="AE583" s="105"/>
      <c r="AF583" s="105"/>
      <c r="AG583" s="105"/>
      <c r="AH583" s="105"/>
      <c r="AI583" s="105"/>
      <c r="AJ583" s="105"/>
      <c r="AK583" s="105"/>
      <c r="AL583" s="105"/>
      <c r="AM583" s="105"/>
      <c r="AN583" s="105"/>
      <c r="AO583" s="105"/>
      <c r="AP583" s="105"/>
      <c r="AQ583" s="105"/>
      <c r="AR583" s="105"/>
      <c r="AS583" s="105"/>
      <c r="AT583" s="105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  <c r="BT583" s="105"/>
      <c r="BU583" s="105"/>
      <c r="BV583" s="105"/>
      <c r="BW583" s="105"/>
      <c r="BX583" s="105"/>
      <c r="BY583" s="105"/>
      <c r="BZ583" s="105"/>
      <c r="CA583" s="105"/>
      <c r="CB583" s="105"/>
      <c r="CC583" s="105"/>
      <c r="CD583" s="105"/>
      <c r="CE583" s="105"/>
      <c r="CF583" s="105"/>
      <c r="CG583" s="105"/>
    </row>
    <row r="584" spans="1:85" ht="12.7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05"/>
      <c r="AC584" s="105"/>
      <c r="AD584" s="105"/>
      <c r="AE584" s="105"/>
      <c r="AF584" s="105"/>
      <c r="AG584" s="105"/>
      <c r="AH584" s="105"/>
      <c r="AI584" s="105"/>
      <c r="AJ584" s="105"/>
      <c r="AK584" s="105"/>
      <c r="AL584" s="105"/>
      <c r="AM584" s="105"/>
      <c r="AN584" s="105"/>
      <c r="AO584" s="105"/>
      <c r="AP584" s="105"/>
      <c r="AQ584" s="105"/>
      <c r="AR584" s="105"/>
      <c r="AS584" s="105"/>
      <c r="AT584" s="105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  <c r="BT584" s="105"/>
      <c r="BU584" s="105"/>
      <c r="BV584" s="105"/>
      <c r="BW584" s="105"/>
      <c r="BX584" s="105"/>
      <c r="BY584" s="105"/>
      <c r="BZ584" s="105"/>
      <c r="CA584" s="105"/>
      <c r="CB584" s="105"/>
      <c r="CC584" s="105"/>
      <c r="CD584" s="105"/>
      <c r="CE584" s="105"/>
      <c r="CF584" s="105"/>
      <c r="CG584" s="105"/>
    </row>
    <row r="585" spans="1:85" ht="12.7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  <c r="AA585" s="105"/>
      <c r="AB585" s="105"/>
      <c r="AC585" s="105"/>
      <c r="AD585" s="105"/>
      <c r="AE585" s="105"/>
      <c r="AF585" s="105"/>
      <c r="AG585" s="105"/>
      <c r="AH585" s="105"/>
      <c r="AI585" s="105"/>
      <c r="AJ585" s="105"/>
      <c r="AK585" s="105"/>
      <c r="AL585" s="105"/>
      <c r="AM585" s="105"/>
      <c r="AN585" s="105"/>
      <c r="AO585" s="105"/>
      <c r="AP585" s="105"/>
      <c r="AQ585" s="105"/>
      <c r="AR585" s="105"/>
      <c r="AS585" s="105"/>
      <c r="AT585" s="105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  <c r="BT585" s="105"/>
      <c r="BU585" s="105"/>
      <c r="BV585" s="105"/>
      <c r="BW585" s="105"/>
      <c r="BX585" s="105"/>
      <c r="BY585" s="105"/>
      <c r="BZ585" s="105"/>
      <c r="CA585" s="105"/>
      <c r="CB585" s="105"/>
      <c r="CC585" s="105"/>
      <c r="CD585" s="105"/>
      <c r="CE585" s="105"/>
      <c r="CF585" s="105"/>
      <c r="CG585" s="105"/>
    </row>
    <row r="586" spans="1:85" ht="12.7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  <c r="AA586" s="105"/>
      <c r="AB586" s="105"/>
      <c r="AC586" s="105"/>
      <c r="AD586" s="105"/>
      <c r="AE586" s="105"/>
      <c r="AF586" s="105"/>
      <c r="AG586" s="105"/>
      <c r="AH586" s="105"/>
      <c r="AI586" s="105"/>
      <c r="AJ586" s="105"/>
      <c r="AK586" s="105"/>
      <c r="AL586" s="105"/>
      <c r="AM586" s="105"/>
      <c r="AN586" s="105"/>
      <c r="AO586" s="105"/>
      <c r="AP586" s="105"/>
      <c r="AQ586" s="105"/>
      <c r="AR586" s="105"/>
      <c r="AS586" s="105"/>
      <c r="AT586" s="105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  <c r="BT586" s="105"/>
      <c r="BU586" s="105"/>
      <c r="BV586" s="105"/>
      <c r="BW586" s="105"/>
      <c r="BX586" s="105"/>
      <c r="BY586" s="105"/>
      <c r="BZ586" s="105"/>
      <c r="CA586" s="105"/>
      <c r="CB586" s="105"/>
      <c r="CC586" s="105"/>
      <c r="CD586" s="105"/>
      <c r="CE586" s="105"/>
      <c r="CF586" s="105"/>
      <c r="CG586" s="105"/>
    </row>
    <row r="587" spans="1:85" ht="12.7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  <c r="AA587" s="105"/>
      <c r="AB587" s="105"/>
      <c r="AC587" s="105"/>
      <c r="AD587" s="105"/>
      <c r="AE587" s="105"/>
      <c r="AF587" s="105"/>
      <c r="AG587" s="105"/>
      <c r="AH587" s="105"/>
      <c r="AI587" s="105"/>
      <c r="AJ587" s="105"/>
      <c r="AK587" s="105"/>
      <c r="AL587" s="105"/>
      <c r="AM587" s="105"/>
      <c r="AN587" s="105"/>
      <c r="AO587" s="105"/>
      <c r="AP587" s="105"/>
      <c r="AQ587" s="105"/>
      <c r="AR587" s="105"/>
      <c r="AS587" s="105"/>
      <c r="AT587" s="105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  <c r="BT587" s="105"/>
      <c r="BU587" s="105"/>
      <c r="BV587" s="105"/>
      <c r="BW587" s="105"/>
      <c r="BX587" s="105"/>
      <c r="BY587" s="105"/>
      <c r="BZ587" s="105"/>
      <c r="CA587" s="105"/>
      <c r="CB587" s="105"/>
      <c r="CC587" s="105"/>
      <c r="CD587" s="105"/>
      <c r="CE587" s="105"/>
      <c r="CF587" s="105"/>
      <c r="CG587" s="105"/>
    </row>
    <row r="588" spans="1:85" ht="12.7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  <c r="AA588" s="105"/>
      <c r="AB588" s="105"/>
      <c r="AC588" s="105"/>
      <c r="AD588" s="105"/>
      <c r="AE588" s="105"/>
      <c r="AF588" s="105"/>
      <c r="AG588" s="105"/>
      <c r="AH588" s="105"/>
      <c r="AI588" s="105"/>
      <c r="AJ588" s="105"/>
      <c r="AK588" s="105"/>
      <c r="AL588" s="105"/>
      <c r="AM588" s="105"/>
      <c r="AN588" s="105"/>
      <c r="AO588" s="105"/>
      <c r="AP588" s="105"/>
      <c r="AQ588" s="105"/>
      <c r="AR588" s="105"/>
      <c r="AS588" s="105"/>
      <c r="AT588" s="105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  <c r="BT588" s="105"/>
      <c r="BU588" s="105"/>
      <c r="BV588" s="105"/>
      <c r="BW588" s="105"/>
      <c r="BX588" s="105"/>
      <c r="BY588" s="105"/>
      <c r="BZ588" s="105"/>
      <c r="CA588" s="105"/>
      <c r="CB588" s="105"/>
      <c r="CC588" s="105"/>
      <c r="CD588" s="105"/>
      <c r="CE588" s="105"/>
      <c r="CF588" s="105"/>
      <c r="CG588" s="105"/>
    </row>
    <row r="589" spans="1:85" ht="12.7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  <c r="AA589" s="105"/>
      <c r="AB589" s="105"/>
      <c r="AC589" s="105"/>
      <c r="AD589" s="105"/>
      <c r="AE589" s="105"/>
      <c r="AF589" s="105"/>
      <c r="AG589" s="105"/>
      <c r="AH589" s="105"/>
      <c r="AI589" s="105"/>
      <c r="AJ589" s="105"/>
      <c r="AK589" s="105"/>
      <c r="AL589" s="105"/>
      <c r="AM589" s="105"/>
      <c r="AN589" s="105"/>
      <c r="AO589" s="105"/>
      <c r="AP589" s="105"/>
      <c r="AQ589" s="105"/>
      <c r="AR589" s="105"/>
      <c r="AS589" s="105"/>
      <c r="AT589" s="105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  <c r="BT589" s="105"/>
      <c r="BU589" s="105"/>
      <c r="BV589" s="105"/>
      <c r="BW589" s="105"/>
      <c r="BX589" s="105"/>
      <c r="BY589" s="105"/>
      <c r="BZ589" s="105"/>
      <c r="CA589" s="105"/>
      <c r="CB589" s="105"/>
      <c r="CC589" s="105"/>
      <c r="CD589" s="105"/>
      <c r="CE589" s="105"/>
      <c r="CF589" s="105"/>
      <c r="CG589" s="105"/>
    </row>
    <row r="590" spans="1:85" ht="12.7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  <c r="AA590" s="105"/>
      <c r="AB590" s="105"/>
      <c r="AC590" s="105"/>
      <c r="AD590" s="105"/>
      <c r="AE590" s="105"/>
      <c r="AF590" s="105"/>
      <c r="AG590" s="105"/>
      <c r="AH590" s="105"/>
      <c r="AI590" s="105"/>
      <c r="AJ590" s="105"/>
      <c r="AK590" s="105"/>
      <c r="AL590" s="105"/>
      <c r="AM590" s="105"/>
      <c r="AN590" s="105"/>
      <c r="AO590" s="105"/>
      <c r="AP590" s="105"/>
      <c r="AQ590" s="105"/>
      <c r="AR590" s="105"/>
      <c r="AS590" s="105"/>
      <c r="AT590" s="105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  <c r="BT590" s="105"/>
      <c r="BU590" s="105"/>
      <c r="BV590" s="105"/>
      <c r="BW590" s="105"/>
      <c r="BX590" s="105"/>
      <c r="BY590" s="105"/>
      <c r="BZ590" s="105"/>
      <c r="CA590" s="105"/>
      <c r="CB590" s="105"/>
      <c r="CC590" s="105"/>
      <c r="CD590" s="105"/>
      <c r="CE590" s="105"/>
      <c r="CF590" s="105"/>
      <c r="CG590" s="105"/>
    </row>
    <row r="591" spans="1:85" ht="12.7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  <c r="AA591" s="105"/>
      <c r="AB591" s="105"/>
      <c r="AC591" s="105"/>
      <c r="AD591" s="105"/>
      <c r="AE591" s="105"/>
      <c r="AF591" s="105"/>
      <c r="AG591" s="105"/>
      <c r="AH591" s="105"/>
      <c r="AI591" s="105"/>
      <c r="AJ591" s="105"/>
      <c r="AK591" s="105"/>
      <c r="AL591" s="105"/>
      <c r="AM591" s="105"/>
      <c r="AN591" s="105"/>
      <c r="AO591" s="105"/>
      <c r="AP591" s="105"/>
      <c r="AQ591" s="105"/>
      <c r="AR591" s="105"/>
      <c r="AS591" s="105"/>
      <c r="AT591" s="105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  <c r="BT591" s="105"/>
      <c r="BU591" s="105"/>
      <c r="BV591" s="105"/>
      <c r="BW591" s="105"/>
      <c r="BX591" s="105"/>
      <c r="BY591" s="105"/>
      <c r="BZ591" s="105"/>
      <c r="CA591" s="105"/>
      <c r="CB591" s="105"/>
      <c r="CC591" s="105"/>
      <c r="CD591" s="105"/>
      <c r="CE591" s="105"/>
      <c r="CF591" s="105"/>
      <c r="CG591" s="105"/>
    </row>
    <row r="592" spans="1:85" ht="12.7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  <c r="AA592" s="105"/>
      <c r="AB592" s="105"/>
      <c r="AC592" s="105"/>
      <c r="AD592" s="105"/>
      <c r="AE592" s="105"/>
      <c r="AF592" s="105"/>
      <c r="AG592" s="105"/>
      <c r="AH592" s="105"/>
      <c r="AI592" s="105"/>
      <c r="AJ592" s="105"/>
      <c r="AK592" s="105"/>
      <c r="AL592" s="105"/>
      <c r="AM592" s="105"/>
      <c r="AN592" s="105"/>
      <c r="AO592" s="105"/>
      <c r="AP592" s="105"/>
      <c r="AQ592" s="105"/>
      <c r="AR592" s="105"/>
      <c r="AS592" s="105"/>
      <c r="AT592" s="105"/>
      <c r="AU592" s="105"/>
      <c r="AV592" s="105"/>
      <c r="AW592" s="105"/>
      <c r="AX592" s="105"/>
      <c r="AY592" s="105"/>
      <c r="AZ592" s="105"/>
      <c r="BA592" s="105"/>
      <c r="BB592" s="105"/>
      <c r="BC592" s="105"/>
      <c r="BD592" s="105"/>
      <c r="BE592" s="105"/>
      <c r="BF592" s="105"/>
      <c r="BG592" s="105"/>
      <c r="BH592" s="105"/>
      <c r="BI592" s="105"/>
      <c r="BJ592" s="105"/>
      <c r="BK592" s="105"/>
      <c r="BL592" s="105"/>
      <c r="BM592" s="105"/>
      <c r="BN592" s="105"/>
      <c r="BO592" s="105"/>
      <c r="BP592" s="105"/>
      <c r="BQ592" s="105"/>
      <c r="BR592" s="105"/>
      <c r="BS592" s="105"/>
      <c r="BT592" s="105"/>
      <c r="BU592" s="105"/>
      <c r="BV592" s="105"/>
      <c r="BW592" s="105"/>
      <c r="BX592" s="105"/>
      <c r="BY592" s="105"/>
      <c r="BZ592" s="105"/>
      <c r="CA592" s="105"/>
      <c r="CB592" s="105"/>
      <c r="CC592" s="105"/>
      <c r="CD592" s="105"/>
      <c r="CE592" s="105"/>
      <c r="CF592" s="105"/>
      <c r="CG592" s="105"/>
    </row>
    <row r="593" spans="1:85" ht="12.7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  <c r="AA593" s="105"/>
      <c r="AB593" s="105"/>
      <c r="AC593" s="105"/>
      <c r="AD593" s="105"/>
      <c r="AE593" s="105"/>
      <c r="AF593" s="105"/>
      <c r="AG593" s="105"/>
      <c r="AH593" s="105"/>
      <c r="AI593" s="105"/>
      <c r="AJ593" s="105"/>
      <c r="AK593" s="105"/>
      <c r="AL593" s="105"/>
      <c r="AM593" s="105"/>
      <c r="AN593" s="105"/>
      <c r="AO593" s="105"/>
      <c r="AP593" s="105"/>
      <c r="AQ593" s="105"/>
      <c r="AR593" s="105"/>
      <c r="AS593" s="105"/>
      <c r="AT593" s="105"/>
      <c r="AU593" s="105"/>
      <c r="AV593" s="105"/>
      <c r="AW593" s="105"/>
      <c r="AX593" s="105"/>
      <c r="AY593" s="105"/>
      <c r="AZ593" s="105"/>
      <c r="BA593" s="105"/>
      <c r="BB593" s="105"/>
      <c r="BC593" s="105"/>
      <c r="BD593" s="105"/>
      <c r="BE593" s="105"/>
      <c r="BF593" s="105"/>
      <c r="BG593" s="105"/>
      <c r="BH593" s="105"/>
      <c r="BI593" s="105"/>
      <c r="BJ593" s="105"/>
      <c r="BK593" s="105"/>
      <c r="BL593" s="105"/>
      <c r="BM593" s="105"/>
      <c r="BN593" s="105"/>
      <c r="BO593" s="105"/>
      <c r="BP593" s="105"/>
      <c r="BQ593" s="105"/>
      <c r="BR593" s="105"/>
      <c r="BS593" s="105"/>
      <c r="BT593" s="105"/>
      <c r="BU593" s="105"/>
      <c r="BV593" s="105"/>
      <c r="BW593" s="105"/>
      <c r="BX593" s="105"/>
      <c r="BY593" s="105"/>
      <c r="BZ593" s="105"/>
      <c r="CA593" s="105"/>
      <c r="CB593" s="105"/>
      <c r="CC593" s="105"/>
      <c r="CD593" s="105"/>
      <c r="CE593" s="105"/>
      <c r="CF593" s="105"/>
      <c r="CG593" s="105"/>
    </row>
    <row r="594" spans="1:85" ht="12.7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  <c r="AA594" s="105"/>
      <c r="AB594" s="105"/>
      <c r="AC594" s="105"/>
      <c r="AD594" s="105"/>
      <c r="AE594" s="105"/>
      <c r="AF594" s="105"/>
      <c r="AG594" s="105"/>
      <c r="AH594" s="105"/>
      <c r="AI594" s="105"/>
      <c r="AJ594" s="105"/>
      <c r="AK594" s="105"/>
      <c r="AL594" s="105"/>
      <c r="AM594" s="105"/>
      <c r="AN594" s="105"/>
      <c r="AO594" s="105"/>
      <c r="AP594" s="105"/>
      <c r="AQ594" s="105"/>
      <c r="AR594" s="105"/>
      <c r="AS594" s="105"/>
      <c r="AT594" s="105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  <c r="BT594" s="105"/>
      <c r="BU594" s="105"/>
      <c r="BV594" s="105"/>
      <c r="BW594" s="105"/>
      <c r="BX594" s="105"/>
      <c r="BY594" s="105"/>
      <c r="BZ594" s="105"/>
      <c r="CA594" s="105"/>
      <c r="CB594" s="105"/>
      <c r="CC594" s="105"/>
      <c r="CD594" s="105"/>
      <c r="CE594" s="105"/>
      <c r="CF594" s="105"/>
      <c r="CG594" s="105"/>
    </row>
    <row r="595" spans="1:85" ht="12.7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  <c r="AA595" s="105"/>
      <c r="AB595" s="105"/>
      <c r="AC595" s="105"/>
      <c r="AD595" s="105"/>
      <c r="AE595" s="105"/>
      <c r="AF595" s="105"/>
      <c r="AG595" s="105"/>
      <c r="AH595" s="105"/>
      <c r="AI595" s="105"/>
      <c r="AJ595" s="105"/>
      <c r="AK595" s="105"/>
      <c r="AL595" s="105"/>
      <c r="AM595" s="105"/>
      <c r="AN595" s="105"/>
      <c r="AO595" s="105"/>
      <c r="AP595" s="105"/>
      <c r="AQ595" s="105"/>
      <c r="AR595" s="105"/>
      <c r="AS595" s="105"/>
      <c r="AT595" s="105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  <c r="BT595" s="105"/>
      <c r="BU595" s="105"/>
      <c r="BV595" s="105"/>
      <c r="BW595" s="105"/>
      <c r="BX595" s="105"/>
      <c r="BY595" s="105"/>
      <c r="BZ595" s="105"/>
      <c r="CA595" s="105"/>
      <c r="CB595" s="105"/>
      <c r="CC595" s="105"/>
      <c r="CD595" s="105"/>
      <c r="CE595" s="105"/>
      <c r="CF595" s="105"/>
      <c r="CG595" s="105"/>
    </row>
    <row r="596" spans="1:85" ht="12.7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  <c r="AA596" s="105"/>
      <c r="AB596" s="105"/>
      <c r="AC596" s="105"/>
      <c r="AD596" s="105"/>
      <c r="AE596" s="105"/>
      <c r="AF596" s="105"/>
      <c r="AG596" s="105"/>
      <c r="AH596" s="105"/>
      <c r="AI596" s="105"/>
      <c r="AJ596" s="105"/>
      <c r="AK596" s="105"/>
      <c r="AL596" s="105"/>
      <c r="AM596" s="105"/>
      <c r="AN596" s="105"/>
      <c r="AO596" s="105"/>
      <c r="AP596" s="105"/>
      <c r="AQ596" s="105"/>
      <c r="AR596" s="105"/>
      <c r="AS596" s="105"/>
      <c r="AT596" s="105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  <c r="BT596" s="105"/>
      <c r="BU596" s="105"/>
      <c r="BV596" s="105"/>
      <c r="BW596" s="105"/>
      <c r="BX596" s="105"/>
      <c r="BY596" s="105"/>
      <c r="BZ596" s="105"/>
      <c r="CA596" s="105"/>
      <c r="CB596" s="105"/>
      <c r="CC596" s="105"/>
      <c r="CD596" s="105"/>
      <c r="CE596" s="105"/>
      <c r="CF596" s="105"/>
      <c r="CG596" s="105"/>
    </row>
    <row r="597" spans="1:85" ht="12.7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  <c r="AA597" s="105"/>
      <c r="AB597" s="105"/>
      <c r="AC597" s="105"/>
      <c r="AD597" s="105"/>
      <c r="AE597" s="105"/>
      <c r="AF597" s="105"/>
      <c r="AG597" s="105"/>
      <c r="AH597" s="105"/>
      <c r="AI597" s="105"/>
      <c r="AJ597" s="105"/>
      <c r="AK597" s="105"/>
      <c r="AL597" s="105"/>
      <c r="AM597" s="105"/>
      <c r="AN597" s="105"/>
      <c r="AO597" s="105"/>
      <c r="AP597" s="105"/>
      <c r="AQ597" s="105"/>
      <c r="AR597" s="105"/>
      <c r="AS597" s="105"/>
      <c r="AT597" s="105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  <c r="BT597" s="105"/>
      <c r="BU597" s="105"/>
      <c r="BV597" s="105"/>
      <c r="BW597" s="105"/>
      <c r="BX597" s="105"/>
      <c r="BY597" s="105"/>
      <c r="BZ597" s="105"/>
      <c r="CA597" s="105"/>
      <c r="CB597" s="105"/>
      <c r="CC597" s="105"/>
      <c r="CD597" s="105"/>
      <c r="CE597" s="105"/>
      <c r="CF597" s="105"/>
      <c r="CG597" s="105"/>
    </row>
    <row r="598" spans="1:85" ht="12.7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  <c r="AA598" s="105"/>
      <c r="AB598" s="105"/>
      <c r="AC598" s="105"/>
      <c r="AD598" s="105"/>
      <c r="AE598" s="105"/>
      <c r="AF598" s="105"/>
      <c r="AG598" s="105"/>
      <c r="AH598" s="105"/>
      <c r="AI598" s="105"/>
      <c r="AJ598" s="105"/>
      <c r="AK598" s="105"/>
      <c r="AL598" s="105"/>
      <c r="AM598" s="105"/>
      <c r="AN598" s="105"/>
      <c r="AO598" s="105"/>
      <c r="AP598" s="105"/>
      <c r="AQ598" s="105"/>
      <c r="AR598" s="105"/>
      <c r="AS598" s="105"/>
      <c r="AT598" s="105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  <c r="BT598" s="105"/>
      <c r="BU598" s="105"/>
      <c r="BV598" s="105"/>
      <c r="BW598" s="105"/>
      <c r="BX598" s="105"/>
      <c r="BY598" s="105"/>
      <c r="BZ598" s="105"/>
      <c r="CA598" s="105"/>
      <c r="CB598" s="105"/>
      <c r="CC598" s="105"/>
      <c r="CD598" s="105"/>
      <c r="CE598" s="105"/>
      <c r="CF598" s="105"/>
      <c r="CG598" s="105"/>
    </row>
    <row r="599" spans="1:85" ht="12.7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  <c r="AA599" s="105"/>
      <c r="AB599" s="105"/>
      <c r="AC599" s="105"/>
      <c r="AD599" s="105"/>
      <c r="AE599" s="105"/>
      <c r="AF599" s="105"/>
      <c r="AG599" s="105"/>
      <c r="AH599" s="105"/>
      <c r="AI599" s="105"/>
      <c r="AJ599" s="105"/>
      <c r="AK599" s="105"/>
      <c r="AL599" s="105"/>
      <c r="AM599" s="105"/>
      <c r="AN599" s="105"/>
      <c r="AO599" s="105"/>
      <c r="AP599" s="105"/>
      <c r="AQ599" s="105"/>
      <c r="AR599" s="105"/>
      <c r="AS599" s="105"/>
      <c r="AT599" s="105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  <c r="BT599" s="105"/>
      <c r="BU599" s="105"/>
      <c r="BV599" s="105"/>
      <c r="BW599" s="105"/>
      <c r="BX599" s="105"/>
      <c r="BY599" s="105"/>
      <c r="BZ599" s="105"/>
      <c r="CA599" s="105"/>
      <c r="CB599" s="105"/>
      <c r="CC599" s="105"/>
      <c r="CD599" s="105"/>
      <c r="CE599" s="105"/>
      <c r="CF599" s="105"/>
      <c r="CG599" s="105"/>
    </row>
    <row r="600" spans="1:85" ht="12.7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  <c r="AA600" s="105"/>
      <c r="AB600" s="105"/>
      <c r="AC600" s="105"/>
      <c r="AD600" s="105"/>
      <c r="AE600" s="105"/>
      <c r="AF600" s="105"/>
      <c r="AG600" s="105"/>
      <c r="AH600" s="105"/>
      <c r="AI600" s="105"/>
      <c r="AJ600" s="105"/>
      <c r="AK600" s="105"/>
      <c r="AL600" s="105"/>
      <c r="AM600" s="105"/>
      <c r="AN600" s="105"/>
      <c r="AO600" s="105"/>
      <c r="AP600" s="105"/>
      <c r="AQ600" s="105"/>
      <c r="AR600" s="105"/>
      <c r="AS600" s="105"/>
      <c r="AT600" s="105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  <c r="BT600" s="105"/>
      <c r="BU600" s="105"/>
      <c r="BV600" s="105"/>
      <c r="BW600" s="105"/>
      <c r="BX600" s="105"/>
      <c r="BY600" s="105"/>
      <c r="BZ600" s="105"/>
      <c r="CA600" s="105"/>
      <c r="CB600" s="105"/>
      <c r="CC600" s="105"/>
      <c r="CD600" s="105"/>
      <c r="CE600" s="105"/>
      <c r="CF600" s="105"/>
      <c r="CG600" s="105"/>
    </row>
    <row r="601" spans="1:85" ht="12.7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  <c r="AA601" s="105"/>
      <c r="AB601" s="105"/>
      <c r="AC601" s="105"/>
      <c r="AD601" s="105"/>
      <c r="AE601" s="105"/>
      <c r="AF601" s="105"/>
      <c r="AG601" s="105"/>
      <c r="AH601" s="105"/>
      <c r="AI601" s="105"/>
      <c r="AJ601" s="105"/>
      <c r="AK601" s="105"/>
      <c r="AL601" s="105"/>
      <c r="AM601" s="105"/>
      <c r="AN601" s="105"/>
      <c r="AO601" s="105"/>
      <c r="AP601" s="105"/>
      <c r="AQ601" s="105"/>
      <c r="AR601" s="105"/>
      <c r="AS601" s="105"/>
      <c r="AT601" s="105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  <c r="BT601" s="105"/>
      <c r="BU601" s="105"/>
      <c r="BV601" s="105"/>
      <c r="BW601" s="105"/>
      <c r="BX601" s="105"/>
      <c r="BY601" s="105"/>
      <c r="BZ601" s="105"/>
      <c r="CA601" s="105"/>
      <c r="CB601" s="105"/>
      <c r="CC601" s="105"/>
      <c r="CD601" s="105"/>
      <c r="CE601" s="105"/>
      <c r="CF601" s="105"/>
      <c r="CG601" s="105"/>
    </row>
    <row r="602" spans="1:85" ht="12.7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  <c r="AA602" s="105"/>
      <c r="AB602" s="105"/>
      <c r="AC602" s="105"/>
      <c r="AD602" s="105"/>
      <c r="AE602" s="105"/>
      <c r="AF602" s="105"/>
      <c r="AG602" s="105"/>
      <c r="AH602" s="105"/>
      <c r="AI602" s="105"/>
      <c r="AJ602" s="105"/>
      <c r="AK602" s="105"/>
      <c r="AL602" s="105"/>
      <c r="AM602" s="105"/>
      <c r="AN602" s="105"/>
      <c r="AO602" s="105"/>
      <c r="AP602" s="105"/>
      <c r="AQ602" s="105"/>
      <c r="AR602" s="105"/>
      <c r="AS602" s="105"/>
      <c r="AT602" s="105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  <c r="BT602" s="105"/>
      <c r="BU602" s="105"/>
      <c r="BV602" s="105"/>
      <c r="BW602" s="105"/>
      <c r="BX602" s="105"/>
      <c r="BY602" s="105"/>
      <c r="BZ602" s="105"/>
      <c r="CA602" s="105"/>
      <c r="CB602" s="105"/>
      <c r="CC602" s="105"/>
      <c r="CD602" s="105"/>
      <c r="CE602" s="105"/>
      <c r="CF602" s="105"/>
      <c r="CG602" s="105"/>
    </row>
    <row r="603" spans="1:85" ht="12.7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  <c r="AA603" s="105"/>
      <c r="AB603" s="105"/>
      <c r="AC603" s="105"/>
      <c r="AD603" s="105"/>
      <c r="AE603" s="105"/>
      <c r="AF603" s="105"/>
      <c r="AG603" s="105"/>
      <c r="AH603" s="105"/>
      <c r="AI603" s="105"/>
      <c r="AJ603" s="105"/>
      <c r="AK603" s="105"/>
      <c r="AL603" s="105"/>
      <c r="AM603" s="105"/>
      <c r="AN603" s="105"/>
      <c r="AO603" s="105"/>
      <c r="AP603" s="105"/>
      <c r="AQ603" s="105"/>
      <c r="AR603" s="105"/>
      <c r="AS603" s="105"/>
      <c r="AT603" s="105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  <c r="BT603" s="105"/>
      <c r="BU603" s="105"/>
      <c r="BV603" s="105"/>
      <c r="BW603" s="105"/>
      <c r="BX603" s="105"/>
      <c r="BY603" s="105"/>
      <c r="BZ603" s="105"/>
      <c r="CA603" s="105"/>
      <c r="CB603" s="105"/>
      <c r="CC603" s="105"/>
      <c r="CD603" s="105"/>
      <c r="CE603" s="105"/>
      <c r="CF603" s="105"/>
      <c r="CG603" s="105"/>
    </row>
    <row r="604" spans="1:85" ht="12.7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  <c r="AA604" s="105"/>
      <c r="AB604" s="105"/>
      <c r="AC604" s="105"/>
      <c r="AD604" s="105"/>
      <c r="AE604" s="105"/>
      <c r="AF604" s="105"/>
      <c r="AG604" s="105"/>
      <c r="AH604" s="105"/>
      <c r="AI604" s="105"/>
      <c r="AJ604" s="105"/>
      <c r="AK604" s="105"/>
      <c r="AL604" s="105"/>
      <c r="AM604" s="105"/>
      <c r="AN604" s="105"/>
      <c r="AO604" s="105"/>
      <c r="AP604" s="105"/>
      <c r="AQ604" s="105"/>
      <c r="AR604" s="105"/>
      <c r="AS604" s="105"/>
      <c r="AT604" s="105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  <c r="BT604" s="105"/>
      <c r="BU604" s="105"/>
      <c r="BV604" s="105"/>
      <c r="BW604" s="105"/>
      <c r="BX604" s="105"/>
      <c r="BY604" s="105"/>
      <c r="BZ604" s="105"/>
      <c r="CA604" s="105"/>
      <c r="CB604" s="105"/>
      <c r="CC604" s="105"/>
      <c r="CD604" s="105"/>
      <c r="CE604" s="105"/>
      <c r="CF604" s="105"/>
      <c r="CG604" s="105"/>
    </row>
    <row r="605" spans="1:85" ht="12.7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  <c r="AA605" s="105"/>
      <c r="AB605" s="105"/>
      <c r="AC605" s="105"/>
      <c r="AD605" s="105"/>
      <c r="AE605" s="105"/>
      <c r="AF605" s="105"/>
      <c r="AG605" s="105"/>
      <c r="AH605" s="105"/>
      <c r="AI605" s="105"/>
      <c r="AJ605" s="105"/>
      <c r="AK605" s="105"/>
      <c r="AL605" s="105"/>
      <c r="AM605" s="105"/>
      <c r="AN605" s="105"/>
      <c r="AO605" s="105"/>
      <c r="AP605" s="105"/>
      <c r="AQ605" s="105"/>
      <c r="AR605" s="105"/>
      <c r="AS605" s="105"/>
      <c r="AT605" s="105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  <c r="BT605" s="105"/>
      <c r="BU605" s="105"/>
      <c r="BV605" s="105"/>
      <c r="BW605" s="105"/>
      <c r="BX605" s="105"/>
      <c r="BY605" s="105"/>
      <c r="BZ605" s="105"/>
      <c r="CA605" s="105"/>
      <c r="CB605" s="105"/>
      <c r="CC605" s="105"/>
      <c r="CD605" s="105"/>
      <c r="CE605" s="105"/>
      <c r="CF605" s="105"/>
      <c r="CG605" s="105"/>
    </row>
    <row r="606" spans="1:85" ht="12.7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  <c r="AA606" s="105"/>
      <c r="AB606" s="105"/>
      <c r="AC606" s="105"/>
      <c r="AD606" s="105"/>
      <c r="AE606" s="105"/>
      <c r="AF606" s="105"/>
      <c r="AG606" s="105"/>
      <c r="AH606" s="105"/>
      <c r="AI606" s="105"/>
      <c r="AJ606" s="105"/>
      <c r="AK606" s="105"/>
      <c r="AL606" s="105"/>
      <c r="AM606" s="105"/>
      <c r="AN606" s="105"/>
      <c r="AO606" s="105"/>
      <c r="AP606" s="105"/>
      <c r="AQ606" s="105"/>
      <c r="AR606" s="105"/>
      <c r="AS606" s="105"/>
      <c r="AT606" s="105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  <c r="BT606" s="105"/>
      <c r="BU606" s="105"/>
      <c r="BV606" s="105"/>
      <c r="BW606" s="105"/>
      <c r="BX606" s="105"/>
      <c r="BY606" s="105"/>
      <c r="BZ606" s="105"/>
      <c r="CA606" s="105"/>
      <c r="CB606" s="105"/>
      <c r="CC606" s="105"/>
      <c r="CD606" s="105"/>
      <c r="CE606" s="105"/>
      <c r="CF606" s="105"/>
      <c r="CG606" s="105"/>
    </row>
    <row r="607" spans="1:85" ht="12.7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  <c r="AA607" s="105"/>
      <c r="AB607" s="105"/>
      <c r="AC607" s="105"/>
      <c r="AD607" s="105"/>
      <c r="AE607" s="105"/>
      <c r="AF607" s="105"/>
      <c r="AG607" s="105"/>
      <c r="AH607" s="105"/>
      <c r="AI607" s="105"/>
      <c r="AJ607" s="105"/>
      <c r="AK607" s="105"/>
      <c r="AL607" s="105"/>
      <c r="AM607" s="105"/>
      <c r="AN607" s="105"/>
      <c r="AO607" s="105"/>
      <c r="AP607" s="105"/>
      <c r="AQ607" s="105"/>
      <c r="AR607" s="105"/>
      <c r="AS607" s="105"/>
      <c r="AT607" s="105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  <c r="BT607" s="105"/>
      <c r="BU607" s="105"/>
      <c r="BV607" s="105"/>
      <c r="BW607" s="105"/>
      <c r="BX607" s="105"/>
      <c r="BY607" s="105"/>
      <c r="BZ607" s="105"/>
      <c r="CA607" s="105"/>
      <c r="CB607" s="105"/>
      <c r="CC607" s="105"/>
      <c r="CD607" s="105"/>
      <c r="CE607" s="105"/>
      <c r="CF607" s="105"/>
      <c r="CG607" s="105"/>
    </row>
    <row r="608" spans="1:85" ht="12.7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  <c r="AB608" s="105"/>
      <c r="AC608" s="105"/>
      <c r="AD608" s="105"/>
      <c r="AE608" s="105"/>
      <c r="AF608" s="105"/>
      <c r="AG608" s="105"/>
      <c r="AH608" s="105"/>
      <c r="AI608" s="105"/>
      <c r="AJ608" s="105"/>
      <c r="AK608" s="105"/>
      <c r="AL608" s="105"/>
      <c r="AM608" s="105"/>
      <c r="AN608" s="105"/>
      <c r="AO608" s="105"/>
      <c r="AP608" s="105"/>
      <c r="AQ608" s="105"/>
      <c r="AR608" s="105"/>
      <c r="AS608" s="105"/>
      <c r="AT608" s="105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  <c r="BT608" s="105"/>
      <c r="BU608" s="105"/>
      <c r="BV608" s="105"/>
      <c r="BW608" s="105"/>
      <c r="BX608" s="105"/>
      <c r="BY608" s="105"/>
      <c r="BZ608" s="105"/>
      <c r="CA608" s="105"/>
      <c r="CB608" s="105"/>
      <c r="CC608" s="105"/>
      <c r="CD608" s="105"/>
      <c r="CE608" s="105"/>
      <c r="CF608" s="105"/>
      <c r="CG608" s="105"/>
    </row>
    <row r="609" spans="1:85" ht="12.7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  <c r="AB609" s="105"/>
      <c r="AC609" s="105"/>
      <c r="AD609" s="105"/>
      <c r="AE609" s="105"/>
      <c r="AF609" s="105"/>
      <c r="AG609" s="105"/>
      <c r="AH609" s="105"/>
      <c r="AI609" s="105"/>
      <c r="AJ609" s="105"/>
      <c r="AK609" s="105"/>
      <c r="AL609" s="105"/>
      <c r="AM609" s="105"/>
      <c r="AN609" s="105"/>
      <c r="AO609" s="105"/>
      <c r="AP609" s="105"/>
      <c r="AQ609" s="105"/>
      <c r="AR609" s="105"/>
      <c r="AS609" s="105"/>
      <c r="AT609" s="105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  <c r="BT609" s="105"/>
      <c r="BU609" s="105"/>
      <c r="BV609" s="105"/>
      <c r="BW609" s="105"/>
      <c r="BX609" s="105"/>
      <c r="BY609" s="105"/>
      <c r="BZ609" s="105"/>
      <c r="CA609" s="105"/>
      <c r="CB609" s="105"/>
      <c r="CC609" s="105"/>
      <c r="CD609" s="105"/>
      <c r="CE609" s="105"/>
      <c r="CF609" s="105"/>
      <c r="CG609" s="105"/>
    </row>
    <row r="610" spans="1:85" ht="12.7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  <c r="AB610" s="105"/>
      <c r="AC610" s="105"/>
      <c r="AD610" s="105"/>
      <c r="AE610" s="105"/>
      <c r="AF610" s="105"/>
      <c r="AG610" s="105"/>
      <c r="AH610" s="105"/>
      <c r="AI610" s="105"/>
      <c r="AJ610" s="105"/>
      <c r="AK610" s="105"/>
      <c r="AL610" s="105"/>
      <c r="AM610" s="105"/>
      <c r="AN610" s="105"/>
      <c r="AO610" s="105"/>
      <c r="AP610" s="105"/>
      <c r="AQ610" s="105"/>
      <c r="AR610" s="105"/>
      <c r="AS610" s="105"/>
      <c r="AT610" s="105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  <c r="BT610" s="105"/>
      <c r="BU610" s="105"/>
      <c r="BV610" s="105"/>
      <c r="BW610" s="105"/>
      <c r="BX610" s="105"/>
      <c r="BY610" s="105"/>
      <c r="BZ610" s="105"/>
      <c r="CA610" s="105"/>
      <c r="CB610" s="105"/>
      <c r="CC610" s="105"/>
      <c r="CD610" s="105"/>
      <c r="CE610" s="105"/>
      <c r="CF610" s="105"/>
      <c r="CG610" s="105"/>
    </row>
    <row r="611" spans="1:85" ht="12.7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H611" s="105"/>
      <c r="AI611" s="105"/>
      <c r="AJ611" s="105"/>
      <c r="AK611" s="105"/>
      <c r="AL611" s="105"/>
      <c r="AM611" s="105"/>
      <c r="AN611" s="105"/>
      <c r="AO611" s="105"/>
      <c r="AP611" s="105"/>
      <c r="AQ611" s="105"/>
      <c r="AR611" s="105"/>
      <c r="AS611" s="105"/>
      <c r="AT611" s="105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  <c r="BT611" s="105"/>
      <c r="BU611" s="105"/>
      <c r="BV611" s="105"/>
      <c r="BW611" s="105"/>
      <c r="BX611" s="105"/>
      <c r="BY611" s="105"/>
      <c r="BZ611" s="105"/>
      <c r="CA611" s="105"/>
      <c r="CB611" s="105"/>
      <c r="CC611" s="105"/>
      <c r="CD611" s="105"/>
      <c r="CE611" s="105"/>
      <c r="CF611" s="105"/>
      <c r="CG611" s="105"/>
    </row>
    <row r="612" spans="1:85" ht="12.7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05"/>
      <c r="AC612" s="105"/>
      <c r="AD612" s="105"/>
      <c r="AE612" s="105"/>
      <c r="AF612" s="105"/>
      <c r="AG612" s="105"/>
      <c r="AH612" s="105"/>
      <c r="AI612" s="105"/>
      <c r="AJ612" s="105"/>
      <c r="AK612" s="105"/>
      <c r="AL612" s="105"/>
      <c r="AM612" s="105"/>
      <c r="AN612" s="105"/>
      <c r="AO612" s="105"/>
      <c r="AP612" s="105"/>
      <c r="AQ612" s="105"/>
      <c r="AR612" s="105"/>
      <c r="AS612" s="105"/>
      <c r="AT612" s="105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  <c r="BT612" s="105"/>
      <c r="BU612" s="105"/>
      <c r="BV612" s="105"/>
      <c r="BW612" s="105"/>
      <c r="BX612" s="105"/>
      <c r="BY612" s="105"/>
      <c r="BZ612" s="105"/>
      <c r="CA612" s="105"/>
      <c r="CB612" s="105"/>
      <c r="CC612" s="105"/>
      <c r="CD612" s="105"/>
      <c r="CE612" s="105"/>
      <c r="CF612" s="105"/>
      <c r="CG612" s="105"/>
    </row>
    <row r="613" spans="1:85" ht="12.7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  <c r="AA613" s="105"/>
      <c r="AB613" s="105"/>
      <c r="AC613" s="105"/>
      <c r="AD613" s="105"/>
      <c r="AE613" s="105"/>
      <c r="AF613" s="105"/>
      <c r="AG613" s="105"/>
      <c r="AH613" s="105"/>
      <c r="AI613" s="105"/>
      <c r="AJ613" s="105"/>
      <c r="AK613" s="105"/>
      <c r="AL613" s="105"/>
      <c r="AM613" s="105"/>
      <c r="AN613" s="105"/>
      <c r="AO613" s="105"/>
      <c r="AP613" s="105"/>
      <c r="AQ613" s="105"/>
      <c r="AR613" s="105"/>
      <c r="AS613" s="105"/>
      <c r="AT613" s="105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  <c r="BT613" s="105"/>
      <c r="BU613" s="105"/>
      <c r="BV613" s="105"/>
      <c r="BW613" s="105"/>
      <c r="BX613" s="105"/>
      <c r="BY613" s="105"/>
      <c r="BZ613" s="105"/>
      <c r="CA613" s="105"/>
      <c r="CB613" s="105"/>
      <c r="CC613" s="105"/>
      <c r="CD613" s="105"/>
      <c r="CE613" s="105"/>
      <c r="CF613" s="105"/>
      <c r="CG613" s="105"/>
    </row>
    <row r="614" spans="1:85" ht="12.7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  <c r="AA614" s="105"/>
      <c r="AB614" s="105"/>
      <c r="AC614" s="105"/>
      <c r="AD614" s="105"/>
      <c r="AE614" s="105"/>
      <c r="AF614" s="105"/>
      <c r="AG614" s="105"/>
      <c r="AH614" s="105"/>
      <c r="AI614" s="105"/>
      <c r="AJ614" s="105"/>
      <c r="AK614" s="105"/>
      <c r="AL614" s="105"/>
      <c r="AM614" s="105"/>
      <c r="AN614" s="105"/>
      <c r="AO614" s="105"/>
      <c r="AP614" s="105"/>
      <c r="AQ614" s="105"/>
      <c r="AR614" s="105"/>
      <c r="AS614" s="105"/>
      <c r="AT614" s="105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  <c r="BT614" s="105"/>
      <c r="BU614" s="105"/>
      <c r="BV614" s="105"/>
      <c r="BW614" s="105"/>
      <c r="BX614" s="105"/>
      <c r="BY614" s="105"/>
      <c r="BZ614" s="105"/>
      <c r="CA614" s="105"/>
      <c r="CB614" s="105"/>
      <c r="CC614" s="105"/>
      <c r="CD614" s="105"/>
      <c r="CE614" s="105"/>
      <c r="CF614" s="105"/>
      <c r="CG614" s="105"/>
    </row>
    <row r="615" spans="1:85" ht="12.7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  <c r="AA615" s="105"/>
      <c r="AB615" s="105"/>
      <c r="AC615" s="105"/>
      <c r="AD615" s="105"/>
      <c r="AE615" s="105"/>
      <c r="AF615" s="105"/>
      <c r="AG615" s="105"/>
      <c r="AH615" s="105"/>
      <c r="AI615" s="105"/>
      <c r="AJ615" s="105"/>
      <c r="AK615" s="105"/>
      <c r="AL615" s="105"/>
      <c r="AM615" s="105"/>
      <c r="AN615" s="105"/>
      <c r="AO615" s="105"/>
      <c r="AP615" s="105"/>
      <c r="AQ615" s="105"/>
      <c r="AR615" s="105"/>
      <c r="AS615" s="105"/>
      <c r="AT615" s="105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  <c r="BT615" s="105"/>
      <c r="BU615" s="105"/>
      <c r="BV615" s="105"/>
      <c r="BW615" s="105"/>
      <c r="BX615" s="105"/>
      <c r="BY615" s="105"/>
      <c r="BZ615" s="105"/>
      <c r="CA615" s="105"/>
      <c r="CB615" s="105"/>
      <c r="CC615" s="105"/>
      <c r="CD615" s="105"/>
      <c r="CE615" s="105"/>
      <c r="CF615" s="105"/>
      <c r="CG615" s="105"/>
    </row>
    <row r="616" spans="1:85" ht="12.7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  <c r="AA616" s="105"/>
      <c r="AB616" s="105"/>
      <c r="AC616" s="105"/>
      <c r="AD616" s="105"/>
      <c r="AE616" s="105"/>
      <c r="AF616" s="105"/>
      <c r="AG616" s="105"/>
      <c r="AH616" s="105"/>
      <c r="AI616" s="105"/>
      <c r="AJ616" s="105"/>
      <c r="AK616" s="105"/>
      <c r="AL616" s="105"/>
      <c r="AM616" s="105"/>
      <c r="AN616" s="105"/>
      <c r="AO616" s="105"/>
      <c r="AP616" s="105"/>
      <c r="AQ616" s="105"/>
      <c r="AR616" s="105"/>
      <c r="AS616" s="105"/>
      <c r="AT616" s="105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  <c r="BT616" s="105"/>
      <c r="BU616" s="105"/>
      <c r="BV616" s="105"/>
      <c r="BW616" s="105"/>
      <c r="BX616" s="105"/>
      <c r="BY616" s="105"/>
      <c r="BZ616" s="105"/>
      <c r="CA616" s="105"/>
      <c r="CB616" s="105"/>
      <c r="CC616" s="105"/>
      <c r="CD616" s="105"/>
      <c r="CE616" s="105"/>
      <c r="CF616" s="105"/>
      <c r="CG616" s="105"/>
    </row>
    <row r="617" spans="1:85" ht="12.7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  <c r="AA617" s="105"/>
      <c r="AB617" s="105"/>
      <c r="AC617" s="105"/>
      <c r="AD617" s="105"/>
      <c r="AE617" s="105"/>
      <c r="AF617" s="105"/>
      <c r="AG617" s="105"/>
      <c r="AH617" s="105"/>
      <c r="AI617" s="105"/>
      <c r="AJ617" s="105"/>
      <c r="AK617" s="105"/>
      <c r="AL617" s="105"/>
      <c r="AM617" s="105"/>
      <c r="AN617" s="105"/>
      <c r="AO617" s="105"/>
      <c r="AP617" s="105"/>
      <c r="AQ617" s="105"/>
      <c r="AR617" s="105"/>
      <c r="AS617" s="105"/>
      <c r="AT617" s="105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  <c r="BT617" s="105"/>
      <c r="BU617" s="105"/>
      <c r="BV617" s="105"/>
      <c r="BW617" s="105"/>
      <c r="BX617" s="105"/>
      <c r="BY617" s="105"/>
      <c r="BZ617" s="105"/>
      <c r="CA617" s="105"/>
      <c r="CB617" s="105"/>
      <c r="CC617" s="105"/>
      <c r="CD617" s="105"/>
      <c r="CE617" s="105"/>
      <c r="CF617" s="105"/>
      <c r="CG617" s="105"/>
    </row>
    <row r="618" spans="1:85" ht="12.7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  <c r="AA618" s="105"/>
      <c r="AB618" s="105"/>
      <c r="AC618" s="105"/>
      <c r="AD618" s="105"/>
      <c r="AE618" s="105"/>
      <c r="AF618" s="105"/>
      <c r="AG618" s="105"/>
      <c r="AH618" s="105"/>
      <c r="AI618" s="105"/>
      <c r="AJ618" s="105"/>
      <c r="AK618" s="105"/>
      <c r="AL618" s="105"/>
      <c r="AM618" s="105"/>
      <c r="AN618" s="105"/>
      <c r="AO618" s="105"/>
      <c r="AP618" s="105"/>
      <c r="AQ618" s="105"/>
      <c r="AR618" s="105"/>
      <c r="AS618" s="105"/>
      <c r="AT618" s="105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  <c r="BT618" s="105"/>
      <c r="BU618" s="105"/>
      <c r="BV618" s="105"/>
      <c r="BW618" s="105"/>
      <c r="BX618" s="105"/>
      <c r="BY618" s="105"/>
      <c r="BZ618" s="105"/>
      <c r="CA618" s="105"/>
      <c r="CB618" s="105"/>
      <c r="CC618" s="105"/>
      <c r="CD618" s="105"/>
      <c r="CE618" s="105"/>
      <c r="CF618" s="105"/>
      <c r="CG618" s="105"/>
    </row>
    <row r="619" spans="1:85" ht="12.7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  <c r="AA619" s="105"/>
      <c r="AB619" s="105"/>
      <c r="AC619" s="105"/>
      <c r="AD619" s="105"/>
      <c r="AE619" s="105"/>
      <c r="AF619" s="105"/>
      <c r="AG619" s="105"/>
      <c r="AH619" s="105"/>
      <c r="AI619" s="105"/>
      <c r="AJ619" s="105"/>
      <c r="AK619" s="105"/>
      <c r="AL619" s="105"/>
      <c r="AM619" s="105"/>
      <c r="AN619" s="105"/>
      <c r="AO619" s="105"/>
      <c r="AP619" s="105"/>
      <c r="AQ619" s="105"/>
      <c r="AR619" s="105"/>
      <c r="AS619" s="105"/>
      <c r="AT619" s="105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  <c r="BT619" s="105"/>
      <c r="BU619" s="105"/>
      <c r="BV619" s="105"/>
      <c r="BW619" s="105"/>
      <c r="BX619" s="105"/>
      <c r="BY619" s="105"/>
      <c r="BZ619" s="105"/>
      <c r="CA619" s="105"/>
      <c r="CB619" s="105"/>
      <c r="CC619" s="105"/>
      <c r="CD619" s="105"/>
      <c r="CE619" s="105"/>
      <c r="CF619" s="105"/>
      <c r="CG619" s="105"/>
    </row>
    <row r="620" spans="1:85" ht="12.7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  <c r="AA620" s="105"/>
      <c r="AB620" s="105"/>
      <c r="AC620" s="105"/>
      <c r="AD620" s="105"/>
      <c r="AE620" s="105"/>
      <c r="AF620" s="105"/>
      <c r="AG620" s="105"/>
      <c r="AH620" s="105"/>
      <c r="AI620" s="105"/>
      <c r="AJ620" s="105"/>
      <c r="AK620" s="105"/>
      <c r="AL620" s="105"/>
      <c r="AM620" s="105"/>
      <c r="AN620" s="105"/>
      <c r="AO620" s="105"/>
      <c r="AP620" s="105"/>
      <c r="AQ620" s="105"/>
      <c r="AR620" s="105"/>
      <c r="AS620" s="105"/>
      <c r="AT620" s="105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  <c r="BT620" s="105"/>
      <c r="BU620" s="105"/>
      <c r="BV620" s="105"/>
      <c r="BW620" s="105"/>
      <c r="BX620" s="105"/>
      <c r="BY620" s="105"/>
      <c r="BZ620" s="105"/>
      <c r="CA620" s="105"/>
      <c r="CB620" s="105"/>
      <c r="CC620" s="105"/>
      <c r="CD620" s="105"/>
      <c r="CE620" s="105"/>
      <c r="CF620" s="105"/>
      <c r="CG620" s="105"/>
    </row>
    <row r="621" spans="1:85" ht="12.7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  <c r="AA621" s="105"/>
      <c r="AB621" s="105"/>
      <c r="AC621" s="105"/>
      <c r="AD621" s="105"/>
      <c r="AE621" s="105"/>
      <c r="AF621" s="105"/>
      <c r="AG621" s="105"/>
      <c r="AH621" s="105"/>
      <c r="AI621" s="105"/>
      <c r="AJ621" s="105"/>
      <c r="AK621" s="105"/>
      <c r="AL621" s="105"/>
      <c r="AM621" s="105"/>
      <c r="AN621" s="105"/>
      <c r="AO621" s="105"/>
      <c r="AP621" s="105"/>
      <c r="AQ621" s="105"/>
      <c r="AR621" s="105"/>
      <c r="AS621" s="105"/>
      <c r="AT621" s="105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  <c r="BT621" s="105"/>
      <c r="BU621" s="105"/>
      <c r="BV621" s="105"/>
      <c r="BW621" s="105"/>
      <c r="BX621" s="105"/>
      <c r="BY621" s="105"/>
      <c r="BZ621" s="105"/>
      <c r="CA621" s="105"/>
      <c r="CB621" s="105"/>
      <c r="CC621" s="105"/>
      <c r="CD621" s="105"/>
      <c r="CE621" s="105"/>
      <c r="CF621" s="105"/>
      <c r="CG621" s="105"/>
    </row>
    <row r="622" spans="1:85" ht="12.7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  <c r="AA622" s="105"/>
      <c r="AB622" s="105"/>
      <c r="AC622" s="105"/>
      <c r="AD622" s="105"/>
      <c r="AE622" s="105"/>
      <c r="AF622" s="105"/>
      <c r="AG622" s="105"/>
      <c r="AH622" s="105"/>
      <c r="AI622" s="105"/>
      <c r="AJ622" s="105"/>
      <c r="AK622" s="105"/>
      <c r="AL622" s="105"/>
      <c r="AM622" s="105"/>
      <c r="AN622" s="105"/>
      <c r="AO622" s="105"/>
      <c r="AP622" s="105"/>
      <c r="AQ622" s="105"/>
      <c r="AR622" s="105"/>
      <c r="AS622" s="105"/>
      <c r="AT622" s="105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  <c r="BT622" s="105"/>
      <c r="BU622" s="105"/>
      <c r="BV622" s="105"/>
      <c r="BW622" s="105"/>
      <c r="BX622" s="105"/>
      <c r="BY622" s="105"/>
      <c r="BZ622" s="105"/>
      <c r="CA622" s="105"/>
      <c r="CB622" s="105"/>
      <c r="CC622" s="105"/>
      <c r="CD622" s="105"/>
      <c r="CE622" s="105"/>
      <c r="CF622" s="105"/>
      <c r="CG622" s="105"/>
    </row>
    <row r="623" spans="1:85" ht="12.7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  <c r="AA623" s="105"/>
      <c r="AB623" s="105"/>
      <c r="AC623" s="105"/>
      <c r="AD623" s="105"/>
      <c r="AE623" s="105"/>
      <c r="AF623" s="105"/>
      <c r="AG623" s="105"/>
      <c r="AH623" s="105"/>
      <c r="AI623" s="105"/>
      <c r="AJ623" s="105"/>
      <c r="AK623" s="105"/>
      <c r="AL623" s="105"/>
      <c r="AM623" s="105"/>
      <c r="AN623" s="105"/>
      <c r="AO623" s="105"/>
      <c r="AP623" s="105"/>
      <c r="AQ623" s="105"/>
      <c r="AR623" s="105"/>
      <c r="AS623" s="105"/>
      <c r="AT623" s="105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  <c r="BT623" s="105"/>
      <c r="BU623" s="105"/>
      <c r="BV623" s="105"/>
      <c r="BW623" s="105"/>
      <c r="BX623" s="105"/>
      <c r="BY623" s="105"/>
      <c r="BZ623" s="105"/>
      <c r="CA623" s="105"/>
      <c r="CB623" s="105"/>
      <c r="CC623" s="105"/>
      <c r="CD623" s="105"/>
      <c r="CE623" s="105"/>
      <c r="CF623" s="105"/>
      <c r="CG623" s="105"/>
    </row>
    <row r="624" spans="1:85" ht="12.7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  <c r="AA624" s="105"/>
      <c r="AB624" s="105"/>
      <c r="AC624" s="105"/>
      <c r="AD624" s="105"/>
      <c r="AE624" s="105"/>
      <c r="AF624" s="105"/>
      <c r="AG624" s="105"/>
      <c r="AH624" s="105"/>
      <c r="AI624" s="105"/>
      <c r="AJ624" s="105"/>
      <c r="AK624" s="105"/>
      <c r="AL624" s="105"/>
      <c r="AM624" s="105"/>
      <c r="AN624" s="105"/>
      <c r="AO624" s="105"/>
      <c r="AP624" s="105"/>
      <c r="AQ624" s="105"/>
      <c r="AR624" s="105"/>
      <c r="AS624" s="105"/>
      <c r="AT624" s="105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  <c r="BT624" s="105"/>
      <c r="BU624" s="105"/>
      <c r="BV624" s="105"/>
      <c r="BW624" s="105"/>
      <c r="BX624" s="105"/>
      <c r="BY624" s="105"/>
      <c r="BZ624" s="105"/>
      <c r="CA624" s="105"/>
      <c r="CB624" s="105"/>
      <c r="CC624" s="105"/>
      <c r="CD624" s="105"/>
      <c r="CE624" s="105"/>
      <c r="CF624" s="105"/>
      <c r="CG624" s="105"/>
    </row>
    <row r="625" spans="1:85" ht="12.7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  <c r="AA625" s="105"/>
      <c r="AB625" s="105"/>
      <c r="AC625" s="105"/>
      <c r="AD625" s="105"/>
      <c r="AE625" s="105"/>
      <c r="AF625" s="105"/>
      <c r="AG625" s="105"/>
      <c r="AH625" s="105"/>
      <c r="AI625" s="105"/>
      <c r="AJ625" s="105"/>
      <c r="AK625" s="105"/>
      <c r="AL625" s="105"/>
      <c r="AM625" s="105"/>
      <c r="AN625" s="105"/>
      <c r="AO625" s="105"/>
      <c r="AP625" s="105"/>
      <c r="AQ625" s="105"/>
      <c r="AR625" s="105"/>
      <c r="AS625" s="105"/>
      <c r="AT625" s="105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  <c r="BT625" s="105"/>
      <c r="BU625" s="105"/>
      <c r="BV625" s="105"/>
      <c r="BW625" s="105"/>
      <c r="BX625" s="105"/>
      <c r="BY625" s="105"/>
      <c r="BZ625" s="105"/>
      <c r="CA625" s="105"/>
      <c r="CB625" s="105"/>
      <c r="CC625" s="105"/>
      <c r="CD625" s="105"/>
      <c r="CE625" s="105"/>
      <c r="CF625" s="105"/>
      <c r="CG625" s="105"/>
    </row>
    <row r="626" spans="1:85" ht="12.7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  <c r="AA626" s="105"/>
      <c r="AB626" s="105"/>
      <c r="AC626" s="105"/>
      <c r="AD626" s="105"/>
      <c r="AE626" s="105"/>
      <c r="AF626" s="105"/>
      <c r="AG626" s="105"/>
      <c r="AH626" s="105"/>
      <c r="AI626" s="105"/>
      <c r="AJ626" s="105"/>
      <c r="AK626" s="105"/>
      <c r="AL626" s="105"/>
      <c r="AM626" s="105"/>
      <c r="AN626" s="105"/>
      <c r="AO626" s="105"/>
      <c r="AP626" s="105"/>
      <c r="AQ626" s="105"/>
      <c r="AR626" s="105"/>
      <c r="AS626" s="105"/>
      <c r="AT626" s="105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  <c r="BT626" s="105"/>
      <c r="BU626" s="105"/>
      <c r="BV626" s="105"/>
      <c r="BW626" s="105"/>
      <c r="BX626" s="105"/>
      <c r="BY626" s="105"/>
      <c r="BZ626" s="105"/>
      <c r="CA626" s="105"/>
      <c r="CB626" s="105"/>
      <c r="CC626" s="105"/>
      <c r="CD626" s="105"/>
      <c r="CE626" s="105"/>
      <c r="CF626" s="105"/>
      <c r="CG626" s="105"/>
    </row>
    <row r="627" spans="1:85" ht="12.7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  <c r="AA627" s="105"/>
      <c r="AB627" s="105"/>
      <c r="AC627" s="105"/>
      <c r="AD627" s="105"/>
      <c r="AE627" s="105"/>
      <c r="AF627" s="105"/>
      <c r="AG627" s="105"/>
      <c r="AH627" s="105"/>
      <c r="AI627" s="105"/>
      <c r="AJ627" s="105"/>
      <c r="AK627" s="105"/>
      <c r="AL627" s="105"/>
      <c r="AM627" s="105"/>
      <c r="AN627" s="105"/>
      <c r="AO627" s="105"/>
      <c r="AP627" s="105"/>
      <c r="AQ627" s="105"/>
      <c r="AR627" s="105"/>
      <c r="AS627" s="105"/>
      <c r="AT627" s="105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  <c r="BT627" s="105"/>
      <c r="BU627" s="105"/>
      <c r="BV627" s="105"/>
      <c r="BW627" s="105"/>
      <c r="BX627" s="105"/>
      <c r="BY627" s="105"/>
      <c r="BZ627" s="105"/>
      <c r="CA627" s="105"/>
      <c r="CB627" s="105"/>
      <c r="CC627" s="105"/>
      <c r="CD627" s="105"/>
      <c r="CE627" s="105"/>
      <c r="CF627" s="105"/>
      <c r="CG627" s="105"/>
    </row>
    <row r="628" spans="1:85" ht="12.7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  <c r="AA628" s="105"/>
      <c r="AB628" s="105"/>
      <c r="AC628" s="105"/>
      <c r="AD628" s="105"/>
      <c r="AE628" s="105"/>
      <c r="AF628" s="105"/>
      <c r="AG628" s="105"/>
      <c r="AH628" s="105"/>
      <c r="AI628" s="105"/>
      <c r="AJ628" s="105"/>
      <c r="AK628" s="105"/>
      <c r="AL628" s="105"/>
      <c r="AM628" s="105"/>
      <c r="AN628" s="105"/>
      <c r="AO628" s="105"/>
      <c r="AP628" s="105"/>
      <c r="AQ628" s="105"/>
      <c r="AR628" s="105"/>
      <c r="AS628" s="105"/>
      <c r="AT628" s="105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  <c r="BT628" s="105"/>
      <c r="BU628" s="105"/>
      <c r="BV628" s="105"/>
      <c r="BW628" s="105"/>
      <c r="BX628" s="105"/>
      <c r="BY628" s="105"/>
      <c r="BZ628" s="105"/>
      <c r="CA628" s="105"/>
      <c r="CB628" s="105"/>
      <c r="CC628" s="105"/>
      <c r="CD628" s="105"/>
      <c r="CE628" s="105"/>
      <c r="CF628" s="105"/>
      <c r="CG628" s="105"/>
    </row>
    <row r="629" spans="1:85" ht="12.7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  <c r="AA629" s="105"/>
      <c r="AB629" s="105"/>
      <c r="AC629" s="105"/>
      <c r="AD629" s="105"/>
      <c r="AE629" s="105"/>
      <c r="AF629" s="105"/>
      <c r="AG629" s="105"/>
      <c r="AH629" s="105"/>
      <c r="AI629" s="105"/>
      <c r="AJ629" s="105"/>
      <c r="AK629" s="105"/>
      <c r="AL629" s="105"/>
      <c r="AM629" s="105"/>
      <c r="AN629" s="105"/>
      <c r="AO629" s="105"/>
      <c r="AP629" s="105"/>
      <c r="AQ629" s="105"/>
      <c r="AR629" s="105"/>
      <c r="AS629" s="105"/>
      <c r="AT629" s="105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  <c r="BT629" s="105"/>
      <c r="BU629" s="105"/>
      <c r="BV629" s="105"/>
      <c r="BW629" s="105"/>
      <c r="BX629" s="105"/>
      <c r="BY629" s="105"/>
      <c r="BZ629" s="105"/>
      <c r="CA629" s="105"/>
      <c r="CB629" s="105"/>
      <c r="CC629" s="105"/>
      <c r="CD629" s="105"/>
      <c r="CE629" s="105"/>
      <c r="CF629" s="105"/>
      <c r="CG629" s="105"/>
    </row>
    <row r="630" spans="1:85" ht="12.7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  <c r="AA630" s="105"/>
      <c r="AB630" s="105"/>
      <c r="AC630" s="105"/>
      <c r="AD630" s="105"/>
      <c r="AE630" s="105"/>
      <c r="AF630" s="105"/>
      <c r="AG630" s="105"/>
      <c r="AH630" s="105"/>
      <c r="AI630" s="105"/>
      <c r="AJ630" s="105"/>
      <c r="AK630" s="105"/>
      <c r="AL630" s="105"/>
      <c r="AM630" s="105"/>
      <c r="AN630" s="105"/>
      <c r="AO630" s="105"/>
      <c r="AP630" s="105"/>
      <c r="AQ630" s="105"/>
      <c r="AR630" s="105"/>
      <c r="AS630" s="105"/>
      <c r="AT630" s="105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  <c r="BT630" s="105"/>
      <c r="BU630" s="105"/>
      <c r="BV630" s="105"/>
      <c r="BW630" s="105"/>
      <c r="BX630" s="105"/>
      <c r="BY630" s="105"/>
      <c r="BZ630" s="105"/>
      <c r="CA630" s="105"/>
      <c r="CB630" s="105"/>
      <c r="CC630" s="105"/>
      <c r="CD630" s="105"/>
      <c r="CE630" s="105"/>
      <c r="CF630" s="105"/>
      <c r="CG630" s="105"/>
    </row>
    <row r="631" spans="1:85" ht="12.7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  <c r="AA631" s="105"/>
      <c r="AB631" s="105"/>
      <c r="AC631" s="105"/>
      <c r="AD631" s="105"/>
      <c r="AE631" s="105"/>
      <c r="AF631" s="105"/>
      <c r="AG631" s="105"/>
      <c r="AH631" s="105"/>
      <c r="AI631" s="105"/>
      <c r="AJ631" s="105"/>
      <c r="AK631" s="105"/>
      <c r="AL631" s="105"/>
      <c r="AM631" s="105"/>
      <c r="AN631" s="105"/>
      <c r="AO631" s="105"/>
      <c r="AP631" s="105"/>
      <c r="AQ631" s="105"/>
      <c r="AR631" s="105"/>
      <c r="AS631" s="105"/>
      <c r="AT631" s="105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  <c r="BT631" s="105"/>
      <c r="BU631" s="105"/>
      <c r="BV631" s="105"/>
      <c r="BW631" s="105"/>
      <c r="BX631" s="105"/>
      <c r="BY631" s="105"/>
      <c r="BZ631" s="105"/>
      <c r="CA631" s="105"/>
      <c r="CB631" s="105"/>
      <c r="CC631" s="105"/>
      <c r="CD631" s="105"/>
      <c r="CE631" s="105"/>
      <c r="CF631" s="105"/>
      <c r="CG631" s="105"/>
    </row>
    <row r="632" spans="1:85" ht="12.7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  <c r="AA632" s="105"/>
      <c r="AB632" s="105"/>
      <c r="AC632" s="105"/>
      <c r="AD632" s="105"/>
      <c r="AE632" s="105"/>
      <c r="AF632" s="105"/>
      <c r="AG632" s="105"/>
      <c r="AH632" s="105"/>
      <c r="AI632" s="105"/>
      <c r="AJ632" s="105"/>
      <c r="AK632" s="105"/>
      <c r="AL632" s="105"/>
      <c r="AM632" s="105"/>
      <c r="AN632" s="105"/>
      <c r="AO632" s="105"/>
      <c r="AP632" s="105"/>
      <c r="AQ632" s="105"/>
      <c r="AR632" s="105"/>
      <c r="AS632" s="105"/>
      <c r="AT632" s="105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  <c r="BT632" s="105"/>
      <c r="BU632" s="105"/>
      <c r="BV632" s="105"/>
      <c r="BW632" s="105"/>
      <c r="BX632" s="105"/>
      <c r="BY632" s="105"/>
      <c r="BZ632" s="105"/>
      <c r="CA632" s="105"/>
      <c r="CB632" s="105"/>
      <c r="CC632" s="105"/>
      <c r="CD632" s="105"/>
      <c r="CE632" s="105"/>
      <c r="CF632" s="105"/>
      <c r="CG632" s="105"/>
    </row>
    <row r="633" spans="1:85" ht="12.7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  <c r="AA633" s="105"/>
      <c r="AB633" s="105"/>
      <c r="AC633" s="105"/>
      <c r="AD633" s="105"/>
      <c r="AE633" s="105"/>
      <c r="AF633" s="105"/>
      <c r="AG633" s="105"/>
      <c r="AH633" s="105"/>
      <c r="AI633" s="105"/>
      <c r="AJ633" s="105"/>
      <c r="AK633" s="105"/>
      <c r="AL633" s="105"/>
      <c r="AM633" s="105"/>
      <c r="AN633" s="105"/>
      <c r="AO633" s="105"/>
      <c r="AP633" s="105"/>
      <c r="AQ633" s="105"/>
      <c r="AR633" s="105"/>
      <c r="AS633" s="105"/>
      <c r="AT633" s="105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  <c r="BT633" s="105"/>
      <c r="BU633" s="105"/>
      <c r="BV633" s="105"/>
      <c r="BW633" s="105"/>
      <c r="BX633" s="105"/>
      <c r="BY633" s="105"/>
      <c r="BZ633" s="105"/>
      <c r="CA633" s="105"/>
      <c r="CB633" s="105"/>
      <c r="CC633" s="105"/>
      <c r="CD633" s="105"/>
      <c r="CE633" s="105"/>
      <c r="CF633" s="105"/>
      <c r="CG633" s="105"/>
    </row>
    <row r="634" spans="1:85" ht="12.7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  <c r="AA634" s="105"/>
      <c r="AB634" s="105"/>
      <c r="AC634" s="105"/>
      <c r="AD634" s="105"/>
      <c r="AE634" s="105"/>
      <c r="AF634" s="105"/>
      <c r="AG634" s="105"/>
      <c r="AH634" s="105"/>
      <c r="AI634" s="105"/>
      <c r="AJ634" s="105"/>
      <c r="AK634" s="105"/>
      <c r="AL634" s="105"/>
      <c r="AM634" s="105"/>
      <c r="AN634" s="105"/>
      <c r="AO634" s="105"/>
      <c r="AP634" s="105"/>
      <c r="AQ634" s="105"/>
      <c r="AR634" s="105"/>
      <c r="AS634" s="105"/>
      <c r="AT634" s="105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  <c r="BT634" s="105"/>
      <c r="BU634" s="105"/>
      <c r="BV634" s="105"/>
      <c r="BW634" s="105"/>
      <c r="BX634" s="105"/>
      <c r="BY634" s="105"/>
      <c r="BZ634" s="105"/>
      <c r="CA634" s="105"/>
      <c r="CB634" s="105"/>
      <c r="CC634" s="105"/>
      <c r="CD634" s="105"/>
      <c r="CE634" s="105"/>
      <c r="CF634" s="105"/>
      <c r="CG634" s="105"/>
    </row>
    <row r="635" spans="1:85" ht="12.7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  <c r="AA635" s="105"/>
      <c r="AB635" s="105"/>
      <c r="AC635" s="105"/>
      <c r="AD635" s="105"/>
      <c r="AE635" s="105"/>
      <c r="AF635" s="105"/>
      <c r="AG635" s="105"/>
      <c r="AH635" s="105"/>
      <c r="AI635" s="105"/>
      <c r="AJ635" s="105"/>
      <c r="AK635" s="105"/>
      <c r="AL635" s="105"/>
      <c r="AM635" s="105"/>
      <c r="AN635" s="105"/>
      <c r="AO635" s="105"/>
      <c r="AP635" s="105"/>
      <c r="AQ635" s="105"/>
      <c r="AR635" s="105"/>
      <c r="AS635" s="105"/>
      <c r="AT635" s="105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  <c r="BT635" s="105"/>
      <c r="BU635" s="105"/>
      <c r="BV635" s="105"/>
      <c r="BW635" s="105"/>
      <c r="BX635" s="105"/>
      <c r="BY635" s="105"/>
      <c r="BZ635" s="105"/>
      <c r="CA635" s="105"/>
      <c r="CB635" s="105"/>
      <c r="CC635" s="105"/>
      <c r="CD635" s="105"/>
      <c r="CE635" s="105"/>
      <c r="CF635" s="105"/>
      <c r="CG635" s="105"/>
    </row>
    <row r="636" spans="1:85" ht="12.7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  <c r="AA636" s="105"/>
      <c r="AB636" s="105"/>
      <c r="AC636" s="105"/>
      <c r="AD636" s="105"/>
      <c r="AE636" s="105"/>
      <c r="AF636" s="105"/>
      <c r="AG636" s="105"/>
      <c r="AH636" s="105"/>
      <c r="AI636" s="105"/>
      <c r="AJ636" s="105"/>
      <c r="AK636" s="105"/>
      <c r="AL636" s="105"/>
      <c r="AM636" s="105"/>
      <c r="AN636" s="105"/>
      <c r="AO636" s="105"/>
      <c r="AP636" s="105"/>
      <c r="AQ636" s="105"/>
      <c r="AR636" s="105"/>
      <c r="AS636" s="105"/>
      <c r="AT636" s="105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  <c r="BT636" s="105"/>
      <c r="BU636" s="105"/>
      <c r="BV636" s="105"/>
      <c r="BW636" s="105"/>
      <c r="BX636" s="105"/>
      <c r="BY636" s="105"/>
      <c r="BZ636" s="105"/>
      <c r="CA636" s="105"/>
      <c r="CB636" s="105"/>
      <c r="CC636" s="105"/>
      <c r="CD636" s="105"/>
      <c r="CE636" s="105"/>
      <c r="CF636" s="105"/>
      <c r="CG636" s="105"/>
    </row>
    <row r="637" spans="1:85" ht="12.7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  <c r="AA637" s="105"/>
      <c r="AB637" s="105"/>
      <c r="AC637" s="105"/>
      <c r="AD637" s="105"/>
      <c r="AE637" s="105"/>
      <c r="AF637" s="105"/>
      <c r="AG637" s="105"/>
      <c r="AH637" s="105"/>
      <c r="AI637" s="105"/>
      <c r="AJ637" s="105"/>
      <c r="AK637" s="105"/>
      <c r="AL637" s="105"/>
      <c r="AM637" s="105"/>
      <c r="AN637" s="105"/>
      <c r="AO637" s="105"/>
      <c r="AP637" s="105"/>
      <c r="AQ637" s="105"/>
      <c r="AR637" s="105"/>
      <c r="AS637" s="105"/>
      <c r="AT637" s="105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  <c r="BT637" s="105"/>
      <c r="BU637" s="105"/>
      <c r="BV637" s="105"/>
      <c r="BW637" s="105"/>
      <c r="BX637" s="105"/>
      <c r="BY637" s="105"/>
      <c r="BZ637" s="105"/>
      <c r="CA637" s="105"/>
      <c r="CB637" s="105"/>
      <c r="CC637" s="105"/>
      <c r="CD637" s="105"/>
      <c r="CE637" s="105"/>
      <c r="CF637" s="105"/>
      <c r="CG637" s="105"/>
    </row>
    <row r="638" spans="1:85" ht="12.7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  <c r="AA638" s="105"/>
      <c r="AB638" s="105"/>
      <c r="AC638" s="105"/>
      <c r="AD638" s="105"/>
      <c r="AE638" s="105"/>
      <c r="AF638" s="105"/>
      <c r="AG638" s="105"/>
      <c r="AH638" s="105"/>
      <c r="AI638" s="105"/>
      <c r="AJ638" s="105"/>
      <c r="AK638" s="105"/>
      <c r="AL638" s="105"/>
      <c r="AM638" s="105"/>
      <c r="AN638" s="105"/>
      <c r="AO638" s="105"/>
      <c r="AP638" s="105"/>
      <c r="AQ638" s="105"/>
      <c r="AR638" s="105"/>
      <c r="AS638" s="105"/>
      <c r="AT638" s="105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  <c r="BT638" s="105"/>
      <c r="BU638" s="105"/>
      <c r="BV638" s="105"/>
      <c r="BW638" s="105"/>
      <c r="BX638" s="105"/>
      <c r="BY638" s="105"/>
      <c r="BZ638" s="105"/>
      <c r="CA638" s="105"/>
      <c r="CB638" s="105"/>
      <c r="CC638" s="105"/>
      <c r="CD638" s="105"/>
      <c r="CE638" s="105"/>
      <c r="CF638" s="105"/>
      <c r="CG638" s="105"/>
    </row>
    <row r="639" spans="1:85" ht="12.7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  <c r="AA639" s="105"/>
      <c r="AB639" s="105"/>
      <c r="AC639" s="105"/>
      <c r="AD639" s="105"/>
      <c r="AE639" s="105"/>
      <c r="AF639" s="105"/>
      <c r="AG639" s="105"/>
      <c r="AH639" s="105"/>
      <c r="AI639" s="105"/>
      <c r="AJ639" s="105"/>
      <c r="AK639" s="105"/>
      <c r="AL639" s="105"/>
      <c r="AM639" s="105"/>
      <c r="AN639" s="105"/>
      <c r="AO639" s="105"/>
      <c r="AP639" s="105"/>
      <c r="AQ639" s="105"/>
      <c r="AR639" s="105"/>
      <c r="AS639" s="105"/>
      <c r="AT639" s="105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  <c r="BT639" s="105"/>
      <c r="BU639" s="105"/>
      <c r="BV639" s="105"/>
      <c r="BW639" s="105"/>
      <c r="BX639" s="105"/>
      <c r="BY639" s="105"/>
      <c r="BZ639" s="105"/>
      <c r="CA639" s="105"/>
      <c r="CB639" s="105"/>
      <c r="CC639" s="105"/>
      <c r="CD639" s="105"/>
      <c r="CE639" s="105"/>
      <c r="CF639" s="105"/>
      <c r="CG639" s="105"/>
    </row>
    <row r="640" spans="1:85" ht="12.7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  <c r="AA640" s="105"/>
      <c r="AB640" s="105"/>
      <c r="AC640" s="105"/>
      <c r="AD640" s="105"/>
      <c r="AE640" s="105"/>
      <c r="AF640" s="105"/>
      <c r="AG640" s="105"/>
      <c r="AH640" s="105"/>
      <c r="AI640" s="105"/>
      <c r="AJ640" s="105"/>
      <c r="AK640" s="105"/>
      <c r="AL640" s="105"/>
      <c r="AM640" s="105"/>
      <c r="AN640" s="105"/>
      <c r="AO640" s="105"/>
      <c r="AP640" s="105"/>
      <c r="AQ640" s="105"/>
      <c r="AR640" s="105"/>
      <c r="AS640" s="105"/>
      <c r="AT640" s="105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  <c r="BT640" s="105"/>
      <c r="BU640" s="105"/>
      <c r="BV640" s="105"/>
      <c r="BW640" s="105"/>
      <c r="BX640" s="105"/>
      <c r="BY640" s="105"/>
      <c r="BZ640" s="105"/>
      <c r="CA640" s="105"/>
      <c r="CB640" s="105"/>
      <c r="CC640" s="105"/>
      <c r="CD640" s="105"/>
      <c r="CE640" s="105"/>
      <c r="CF640" s="105"/>
      <c r="CG640" s="105"/>
    </row>
    <row r="641" spans="1:85" ht="12.7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  <c r="AA641" s="105"/>
      <c r="AB641" s="105"/>
      <c r="AC641" s="105"/>
      <c r="AD641" s="105"/>
      <c r="AE641" s="105"/>
      <c r="AF641" s="105"/>
      <c r="AG641" s="105"/>
      <c r="AH641" s="105"/>
      <c r="AI641" s="105"/>
      <c r="AJ641" s="105"/>
      <c r="AK641" s="105"/>
      <c r="AL641" s="105"/>
      <c r="AM641" s="105"/>
      <c r="AN641" s="105"/>
      <c r="AO641" s="105"/>
      <c r="AP641" s="105"/>
      <c r="AQ641" s="105"/>
      <c r="AR641" s="105"/>
      <c r="AS641" s="105"/>
      <c r="AT641" s="105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  <c r="BT641" s="105"/>
      <c r="BU641" s="105"/>
      <c r="BV641" s="105"/>
      <c r="BW641" s="105"/>
      <c r="BX641" s="105"/>
      <c r="BY641" s="105"/>
      <c r="BZ641" s="105"/>
      <c r="CA641" s="105"/>
      <c r="CB641" s="105"/>
      <c r="CC641" s="105"/>
      <c r="CD641" s="105"/>
      <c r="CE641" s="105"/>
      <c r="CF641" s="105"/>
      <c r="CG641" s="105"/>
    </row>
    <row r="642" spans="1:85" ht="12.7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  <c r="AA642" s="105"/>
      <c r="AB642" s="105"/>
      <c r="AC642" s="105"/>
      <c r="AD642" s="105"/>
      <c r="AE642" s="105"/>
      <c r="AF642" s="105"/>
      <c r="AG642" s="105"/>
      <c r="AH642" s="105"/>
      <c r="AI642" s="105"/>
      <c r="AJ642" s="105"/>
      <c r="AK642" s="105"/>
      <c r="AL642" s="105"/>
      <c r="AM642" s="105"/>
      <c r="AN642" s="105"/>
      <c r="AO642" s="105"/>
      <c r="AP642" s="105"/>
      <c r="AQ642" s="105"/>
      <c r="AR642" s="105"/>
      <c r="AS642" s="105"/>
      <c r="AT642" s="105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  <c r="BT642" s="105"/>
      <c r="BU642" s="105"/>
      <c r="BV642" s="105"/>
      <c r="BW642" s="105"/>
      <c r="BX642" s="105"/>
      <c r="BY642" s="105"/>
      <c r="BZ642" s="105"/>
      <c r="CA642" s="105"/>
      <c r="CB642" s="105"/>
      <c r="CC642" s="105"/>
      <c r="CD642" s="105"/>
      <c r="CE642" s="105"/>
      <c r="CF642" s="105"/>
      <c r="CG642" s="105"/>
    </row>
    <row r="643" spans="1:85" ht="12.7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  <c r="AA643" s="105"/>
      <c r="AB643" s="105"/>
      <c r="AC643" s="105"/>
      <c r="AD643" s="105"/>
      <c r="AE643" s="105"/>
      <c r="AF643" s="105"/>
      <c r="AG643" s="105"/>
      <c r="AH643" s="105"/>
      <c r="AI643" s="105"/>
      <c r="AJ643" s="105"/>
      <c r="AK643" s="105"/>
      <c r="AL643" s="105"/>
      <c r="AM643" s="105"/>
      <c r="AN643" s="105"/>
      <c r="AO643" s="105"/>
      <c r="AP643" s="105"/>
      <c r="AQ643" s="105"/>
      <c r="AR643" s="105"/>
      <c r="AS643" s="105"/>
      <c r="AT643" s="105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  <c r="BT643" s="105"/>
      <c r="BU643" s="105"/>
      <c r="BV643" s="105"/>
      <c r="BW643" s="105"/>
      <c r="BX643" s="105"/>
      <c r="BY643" s="105"/>
      <c r="BZ643" s="105"/>
      <c r="CA643" s="105"/>
      <c r="CB643" s="105"/>
      <c r="CC643" s="105"/>
      <c r="CD643" s="105"/>
      <c r="CE643" s="105"/>
      <c r="CF643" s="105"/>
      <c r="CG643" s="105"/>
    </row>
    <row r="644" spans="1:85" ht="12.7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  <c r="AA644" s="105"/>
      <c r="AB644" s="105"/>
      <c r="AC644" s="105"/>
      <c r="AD644" s="105"/>
      <c r="AE644" s="105"/>
      <c r="AF644" s="105"/>
      <c r="AG644" s="105"/>
      <c r="AH644" s="105"/>
      <c r="AI644" s="105"/>
      <c r="AJ644" s="105"/>
      <c r="AK644" s="105"/>
      <c r="AL644" s="105"/>
      <c r="AM644" s="105"/>
      <c r="AN644" s="105"/>
      <c r="AO644" s="105"/>
      <c r="AP644" s="105"/>
      <c r="AQ644" s="105"/>
      <c r="AR644" s="105"/>
      <c r="AS644" s="105"/>
      <c r="AT644" s="105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  <c r="BT644" s="105"/>
      <c r="BU644" s="105"/>
      <c r="BV644" s="105"/>
      <c r="BW644" s="105"/>
      <c r="BX644" s="105"/>
      <c r="BY644" s="105"/>
      <c r="BZ644" s="105"/>
      <c r="CA644" s="105"/>
      <c r="CB644" s="105"/>
      <c r="CC644" s="105"/>
      <c r="CD644" s="105"/>
      <c r="CE644" s="105"/>
      <c r="CF644" s="105"/>
      <c r="CG644" s="105"/>
    </row>
    <row r="645" spans="1:85" ht="12.7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  <c r="AA645" s="105"/>
      <c r="AB645" s="105"/>
      <c r="AC645" s="105"/>
      <c r="AD645" s="105"/>
      <c r="AE645" s="105"/>
      <c r="AF645" s="105"/>
      <c r="AG645" s="105"/>
      <c r="AH645" s="105"/>
      <c r="AI645" s="105"/>
      <c r="AJ645" s="105"/>
      <c r="AK645" s="105"/>
      <c r="AL645" s="105"/>
      <c r="AM645" s="105"/>
      <c r="AN645" s="105"/>
      <c r="AO645" s="105"/>
      <c r="AP645" s="105"/>
      <c r="AQ645" s="105"/>
      <c r="AR645" s="105"/>
      <c r="AS645" s="105"/>
      <c r="AT645" s="105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  <c r="BT645" s="105"/>
      <c r="BU645" s="105"/>
      <c r="BV645" s="105"/>
      <c r="BW645" s="105"/>
      <c r="BX645" s="105"/>
      <c r="BY645" s="105"/>
      <c r="BZ645" s="105"/>
      <c r="CA645" s="105"/>
      <c r="CB645" s="105"/>
      <c r="CC645" s="105"/>
      <c r="CD645" s="105"/>
      <c r="CE645" s="105"/>
      <c r="CF645" s="105"/>
      <c r="CG645" s="105"/>
    </row>
    <row r="646" spans="1:85" ht="12.7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  <c r="AA646" s="105"/>
      <c r="AB646" s="105"/>
      <c r="AC646" s="105"/>
      <c r="AD646" s="105"/>
      <c r="AE646" s="105"/>
      <c r="AF646" s="105"/>
      <c r="AG646" s="105"/>
      <c r="AH646" s="105"/>
      <c r="AI646" s="105"/>
      <c r="AJ646" s="105"/>
      <c r="AK646" s="105"/>
      <c r="AL646" s="105"/>
      <c r="AM646" s="105"/>
      <c r="AN646" s="105"/>
      <c r="AO646" s="105"/>
      <c r="AP646" s="105"/>
      <c r="AQ646" s="105"/>
      <c r="AR646" s="105"/>
      <c r="AS646" s="105"/>
      <c r="AT646" s="105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  <c r="BT646" s="105"/>
      <c r="BU646" s="105"/>
      <c r="BV646" s="105"/>
      <c r="BW646" s="105"/>
      <c r="BX646" s="105"/>
      <c r="BY646" s="105"/>
      <c r="BZ646" s="105"/>
      <c r="CA646" s="105"/>
      <c r="CB646" s="105"/>
      <c r="CC646" s="105"/>
      <c r="CD646" s="105"/>
      <c r="CE646" s="105"/>
      <c r="CF646" s="105"/>
      <c r="CG646" s="105"/>
    </row>
    <row r="647" spans="1:85" ht="12.7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  <c r="AA647" s="105"/>
      <c r="AB647" s="105"/>
      <c r="AC647" s="105"/>
      <c r="AD647" s="105"/>
      <c r="AE647" s="105"/>
      <c r="AF647" s="105"/>
      <c r="AG647" s="105"/>
      <c r="AH647" s="105"/>
      <c r="AI647" s="105"/>
      <c r="AJ647" s="105"/>
      <c r="AK647" s="105"/>
      <c r="AL647" s="105"/>
      <c r="AM647" s="105"/>
      <c r="AN647" s="105"/>
      <c r="AO647" s="105"/>
      <c r="AP647" s="105"/>
      <c r="AQ647" s="105"/>
      <c r="AR647" s="105"/>
      <c r="AS647" s="105"/>
      <c r="AT647" s="105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  <c r="BT647" s="105"/>
      <c r="BU647" s="105"/>
      <c r="BV647" s="105"/>
      <c r="BW647" s="105"/>
      <c r="BX647" s="105"/>
      <c r="BY647" s="105"/>
      <c r="BZ647" s="105"/>
      <c r="CA647" s="105"/>
      <c r="CB647" s="105"/>
      <c r="CC647" s="105"/>
      <c r="CD647" s="105"/>
      <c r="CE647" s="105"/>
      <c r="CF647" s="105"/>
      <c r="CG647" s="105"/>
    </row>
    <row r="648" spans="1:85" ht="12.7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  <c r="AA648" s="105"/>
      <c r="AB648" s="105"/>
      <c r="AC648" s="105"/>
      <c r="AD648" s="105"/>
      <c r="AE648" s="105"/>
      <c r="AF648" s="105"/>
      <c r="AG648" s="105"/>
      <c r="AH648" s="105"/>
      <c r="AI648" s="105"/>
      <c r="AJ648" s="105"/>
      <c r="AK648" s="105"/>
      <c r="AL648" s="105"/>
      <c r="AM648" s="105"/>
      <c r="AN648" s="105"/>
      <c r="AO648" s="105"/>
      <c r="AP648" s="105"/>
      <c r="AQ648" s="105"/>
      <c r="AR648" s="105"/>
      <c r="AS648" s="105"/>
      <c r="AT648" s="105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  <c r="BT648" s="105"/>
      <c r="BU648" s="105"/>
      <c r="BV648" s="105"/>
      <c r="BW648" s="105"/>
      <c r="BX648" s="105"/>
      <c r="BY648" s="105"/>
      <c r="BZ648" s="105"/>
      <c r="CA648" s="105"/>
      <c r="CB648" s="105"/>
      <c r="CC648" s="105"/>
      <c r="CD648" s="105"/>
      <c r="CE648" s="105"/>
      <c r="CF648" s="105"/>
      <c r="CG648" s="105"/>
    </row>
    <row r="649" spans="1:85" ht="12.7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  <c r="AA649" s="105"/>
      <c r="AB649" s="105"/>
      <c r="AC649" s="105"/>
      <c r="AD649" s="105"/>
      <c r="AE649" s="105"/>
      <c r="AF649" s="105"/>
      <c r="AG649" s="105"/>
      <c r="AH649" s="105"/>
      <c r="AI649" s="105"/>
      <c r="AJ649" s="105"/>
      <c r="AK649" s="105"/>
      <c r="AL649" s="105"/>
      <c r="AM649" s="105"/>
      <c r="AN649" s="105"/>
      <c r="AO649" s="105"/>
      <c r="AP649" s="105"/>
      <c r="AQ649" s="105"/>
      <c r="AR649" s="105"/>
      <c r="AS649" s="105"/>
      <c r="AT649" s="105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  <c r="BT649" s="105"/>
      <c r="BU649" s="105"/>
      <c r="BV649" s="105"/>
      <c r="BW649" s="105"/>
      <c r="BX649" s="105"/>
      <c r="BY649" s="105"/>
      <c r="BZ649" s="105"/>
      <c r="CA649" s="105"/>
      <c r="CB649" s="105"/>
      <c r="CC649" s="105"/>
      <c r="CD649" s="105"/>
      <c r="CE649" s="105"/>
      <c r="CF649" s="105"/>
      <c r="CG649" s="105"/>
    </row>
    <row r="650" spans="1:85" ht="12.7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  <c r="AA650" s="105"/>
      <c r="AB650" s="105"/>
      <c r="AC650" s="105"/>
      <c r="AD650" s="105"/>
      <c r="AE650" s="105"/>
      <c r="AF650" s="105"/>
      <c r="AG650" s="105"/>
      <c r="AH650" s="105"/>
      <c r="AI650" s="105"/>
      <c r="AJ650" s="105"/>
      <c r="AK650" s="105"/>
      <c r="AL650" s="105"/>
      <c r="AM650" s="105"/>
      <c r="AN650" s="105"/>
      <c r="AO650" s="105"/>
      <c r="AP650" s="105"/>
      <c r="AQ650" s="105"/>
      <c r="AR650" s="105"/>
      <c r="AS650" s="105"/>
      <c r="AT650" s="105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  <c r="BT650" s="105"/>
      <c r="BU650" s="105"/>
      <c r="BV650" s="105"/>
      <c r="BW650" s="105"/>
      <c r="BX650" s="105"/>
      <c r="BY650" s="105"/>
      <c r="BZ650" s="105"/>
      <c r="CA650" s="105"/>
      <c r="CB650" s="105"/>
      <c r="CC650" s="105"/>
      <c r="CD650" s="105"/>
      <c r="CE650" s="105"/>
      <c r="CF650" s="105"/>
      <c r="CG650" s="105"/>
    </row>
    <row r="651" spans="1:85" ht="12.7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  <c r="AA651" s="105"/>
      <c r="AB651" s="105"/>
      <c r="AC651" s="105"/>
      <c r="AD651" s="105"/>
      <c r="AE651" s="105"/>
      <c r="AF651" s="105"/>
      <c r="AG651" s="105"/>
      <c r="AH651" s="105"/>
      <c r="AI651" s="105"/>
      <c r="AJ651" s="105"/>
      <c r="AK651" s="105"/>
      <c r="AL651" s="105"/>
      <c r="AM651" s="105"/>
      <c r="AN651" s="105"/>
      <c r="AO651" s="105"/>
      <c r="AP651" s="105"/>
      <c r="AQ651" s="105"/>
      <c r="AR651" s="105"/>
      <c r="AS651" s="105"/>
      <c r="AT651" s="105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  <c r="BT651" s="105"/>
      <c r="BU651" s="105"/>
      <c r="BV651" s="105"/>
      <c r="BW651" s="105"/>
      <c r="BX651" s="105"/>
      <c r="BY651" s="105"/>
      <c r="BZ651" s="105"/>
      <c r="CA651" s="105"/>
      <c r="CB651" s="105"/>
      <c r="CC651" s="105"/>
      <c r="CD651" s="105"/>
      <c r="CE651" s="105"/>
      <c r="CF651" s="105"/>
      <c r="CG651" s="105"/>
    </row>
    <row r="652" spans="1:85" ht="12.7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  <c r="AA652" s="105"/>
      <c r="AB652" s="105"/>
      <c r="AC652" s="105"/>
      <c r="AD652" s="105"/>
      <c r="AE652" s="105"/>
      <c r="AF652" s="105"/>
      <c r="AG652" s="105"/>
      <c r="AH652" s="105"/>
      <c r="AI652" s="105"/>
      <c r="AJ652" s="105"/>
      <c r="AK652" s="105"/>
      <c r="AL652" s="105"/>
      <c r="AM652" s="105"/>
      <c r="AN652" s="105"/>
      <c r="AO652" s="105"/>
      <c r="AP652" s="105"/>
      <c r="AQ652" s="105"/>
      <c r="AR652" s="105"/>
      <c r="AS652" s="105"/>
      <c r="AT652" s="105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  <c r="BT652" s="105"/>
      <c r="BU652" s="105"/>
      <c r="BV652" s="105"/>
      <c r="BW652" s="105"/>
      <c r="BX652" s="105"/>
      <c r="BY652" s="105"/>
      <c r="BZ652" s="105"/>
      <c r="CA652" s="105"/>
      <c r="CB652" s="105"/>
      <c r="CC652" s="105"/>
      <c r="CD652" s="105"/>
      <c r="CE652" s="105"/>
      <c r="CF652" s="105"/>
      <c r="CG652" s="105"/>
    </row>
    <row r="653" spans="1:85" ht="12.7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  <c r="AA653" s="105"/>
      <c r="AB653" s="105"/>
      <c r="AC653" s="105"/>
      <c r="AD653" s="105"/>
      <c r="AE653" s="105"/>
      <c r="AF653" s="105"/>
      <c r="AG653" s="105"/>
      <c r="AH653" s="105"/>
      <c r="AI653" s="105"/>
      <c r="AJ653" s="105"/>
      <c r="AK653" s="105"/>
      <c r="AL653" s="105"/>
      <c r="AM653" s="105"/>
      <c r="AN653" s="105"/>
      <c r="AO653" s="105"/>
      <c r="AP653" s="105"/>
      <c r="AQ653" s="105"/>
      <c r="AR653" s="105"/>
      <c r="AS653" s="105"/>
      <c r="AT653" s="105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  <c r="BT653" s="105"/>
      <c r="BU653" s="105"/>
      <c r="BV653" s="105"/>
      <c r="BW653" s="105"/>
      <c r="BX653" s="105"/>
      <c r="BY653" s="105"/>
      <c r="BZ653" s="105"/>
      <c r="CA653" s="105"/>
      <c r="CB653" s="105"/>
      <c r="CC653" s="105"/>
      <c r="CD653" s="105"/>
      <c r="CE653" s="105"/>
      <c r="CF653" s="105"/>
      <c r="CG653" s="105"/>
    </row>
    <row r="654" spans="1:85" ht="12.7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  <c r="AA654" s="105"/>
      <c r="AB654" s="105"/>
      <c r="AC654" s="105"/>
      <c r="AD654" s="105"/>
      <c r="AE654" s="105"/>
      <c r="AF654" s="105"/>
      <c r="AG654" s="105"/>
      <c r="AH654" s="105"/>
      <c r="AI654" s="105"/>
      <c r="AJ654" s="105"/>
      <c r="AK654" s="105"/>
      <c r="AL654" s="105"/>
      <c r="AM654" s="105"/>
      <c r="AN654" s="105"/>
      <c r="AO654" s="105"/>
      <c r="AP654" s="105"/>
      <c r="AQ654" s="105"/>
      <c r="AR654" s="105"/>
      <c r="AS654" s="105"/>
      <c r="AT654" s="105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  <c r="BT654" s="105"/>
      <c r="BU654" s="105"/>
      <c r="BV654" s="105"/>
      <c r="BW654" s="105"/>
      <c r="BX654" s="105"/>
      <c r="BY654" s="105"/>
      <c r="BZ654" s="105"/>
      <c r="CA654" s="105"/>
      <c r="CB654" s="105"/>
      <c r="CC654" s="105"/>
      <c r="CD654" s="105"/>
      <c r="CE654" s="105"/>
      <c r="CF654" s="105"/>
      <c r="CG654" s="105"/>
    </row>
    <row r="655" spans="1:85" ht="12.7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  <c r="AA655" s="105"/>
      <c r="AB655" s="105"/>
      <c r="AC655" s="105"/>
      <c r="AD655" s="105"/>
      <c r="AE655" s="105"/>
      <c r="AF655" s="105"/>
      <c r="AG655" s="105"/>
      <c r="AH655" s="105"/>
      <c r="AI655" s="105"/>
      <c r="AJ655" s="105"/>
      <c r="AK655" s="105"/>
      <c r="AL655" s="105"/>
      <c r="AM655" s="105"/>
      <c r="AN655" s="105"/>
      <c r="AO655" s="105"/>
      <c r="AP655" s="105"/>
      <c r="AQ655" s="105"/>
      <c r="AR655" s="105"/>
      <c r="AS655" s="105"/>
      <c r="AT655" s="105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  <c r="BT655" s="105"/>
      <c r="BU655" s="105"/>
      <c r="BV655" s="105"/>
      <c r="BW655" s="105"/>
      <c r="BX655" s="105"/>
      <c r="BY655" s="105"/>
      <c r="BZ655" s="105"/>
      <c r="CA655" s="105"/>
      <c r="CB655" s="105"/>
      <c r="CC655" s="105"/>
      <c r="CD655" s="105"/>
      <c r="CE655" s="105"/>
      <c r="CF655" s="105"/>
      <c r="CG655" s="105"/>
    </row>
    <row r="656" spans="1:85" ht="12.7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  <c r="AA656" s="105"/>
      <c r="AB656" s="105"/>
      <c r="AC656" s="105"/>
      <c r="AD656" s="105"/>
      <c r="AE656" s="105"/>
      <c r="AF656" s="105"/>
      <c r="AG656" s="105"/>
      <c r="AH656" s="105"/>
      <c r="AI656" s="105"/>
      <c r="AJ656" s="105"/>
      <c r="AK656" s="105"/>
      <c r="AL656" s="105"/>
      <c r="AM656" s="105"/>
      <c r="AN656" s="105"/>
      <c r="AO656" s="105"/>
      <c r="AP656" s="105"/>
      <c r="AQ656" s="105"/>
      <c r="AR656" s="105"/>
      <c r="AS656" s="105"/>
      <c r="AT656" s="105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  <c r="BT656" s="105"/>
      <c r="BU656" s="105"/>
      <c r="BV656" s="105"/>
      <c r="BW656" s="105"/>
      <c r="BX656" s="105"/>
      <c r="BY656" s="105"/>
      <c r="BZ656" s="105"/>
      <c r="CA656" s="105"/>
      <c r="CB656" s="105"/>
      <c r="CC656" s="105"/>
      <c r="CD656" s="105"/>
      <c r="CE656" s="105"/>
      <c r="CF656" s="105"/>
      <c r="CG656" s="105"/>
    </row>
    <row r="657" spans="1:85" ht="12.7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  <c r="AA657" s="105"/>
      <c r="AB657" s="105"/>
      <c r="AC657" s="105"/>
      <c r="AD657" s="105"/>
      <c r="AE657" s="105"/>
      <c r="AF657" s="105"/>
      <c r="AG657" s="105"/>
      <c r="AH657" s="105"/>
      <c r="AI657" s="105"/>
      <c r="AJ657" s="105"/>
      <c r="AK657" s="105"/>
      <c r="AL657" s="105"/>
      <c r="AM657" s="105"/>
      <c r="AN657" s="105"/>
      <c r="AO657" s="105"/>
      <c r="AP657" s="105"/>
      <c r="AQ657" s="105"/>
      <c r="AR657" s="105"/>
      <c r="AS657" s="105"/>
      <c r="AT657" s="105"/>
      <c r="AU657" s="105"/>
      <c r="AV657" s="105"/>
      <c r="AW657" s="105"/>
      <c r="AX657" s="105"/>
      <c r="AY657" s="105"/>
      <c r="AZ657" s="105"/>
      <c r="BA657" s="105"/>
      <c r="BB657" s="105"/>
      <c r="BC657" s="105"/>
      <c r="BD657" s="105"/>
      <c r="BE657" s="105"/>
      <c r="BF657" s="105"/>
      <c r="BG657" s="105"/>
      <c r="BH657" s="105"/>
      <c r="BI657" s="105"/>
      <c r="BJ657" s="105"/>
      <c r="BK657" s="105"/>
      <c r="BL657" s="105"/>
      <c r="BM657" s="105"/>
      <c r="BN657" s="105"/>
      <c r="BO657" s="105"/>
      <c r="BP657" s="105"/>
      <c r="BQ657" s="105"/>
      <c r="BR657" s="105"/>
      <c r="BS657" s="105"/>
      <c r="BT657" s="105"/>
      <c r="BU657" s="105"/>
      <c r="BV657" s="105"/>
      <c r="BW657" s="105"/>
      <c r="BX657" s="105"/>
      <c r="BY657" s="105"/>
      <c r="BZ657" s="105"/>
      <c r="CA657" s="105"/>
      <c r="CB657" s="105"/>
      <c r="CC657" s="105"/>
      <c r="CD657" s="105"/>
      <c r="CE657" s="105"/>
      <c r="CF657" s="105"/>
      <c r="CG657" s="105"/>
    </row>
    <row r="658" spans="1:85" ht="12.7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  <c r="AA658" s="105"/>
      <c r="AB658" s="105"/>
      <c r="AC658" s="105"/>
      <c r="AD658" s="105"/>
      <c r="AE658" s="105"/>
      <c r="AF658" s="105"/>
      <c r="AG658" s="105"/>
      <c r="AH658" s="105"/>
      <c r="AI658" s="105"/>
      <c r="AJ658" s="105"/>
      <c r="AK658" s="105"/>
      <c r="AL658" s="105"/>
      <c r="AM658" s="105"/>
      <c r="AN658" s="105"/>
      <c r="AO658" s="105"/>
      <c r="AP658" s="105"/>
      <c r="AQ658" s="105"/>
      <c r="AR658" s="105"/>
      <c r="AS658" s="105"/>
      <c r="AT658" s="105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  <c r="BT658" s="105"/>
      <c r="BU658" s="105"/>
      <c r="BV658" s="105"/>
      <c r="BW658" s="105"/>
      <c r="BX658" s="105"/>
      <c r="BY658" s="105"/>
      <c r="BZ658" s="105"/>
      <c r="CA658" s="105"/>
      <c r="CB658" s="105"/>
      <c r="CC658" s="105"/>
      <c r="CD658" s="105"/>
      <c r="CE658" s="105"/>
      <c r="CF658" s="105"/>
      <c r="CG658" s="105"/>
    </row>
    <row r="659" spans="1:85" ht="12.7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  <c r="AA659" s="105"/>
      <c r="AB659" s="105"/>
      <c r="AC659" s="105"/>
      <c r="AD659" s="105"/>
      <c r="AE659" s="105"/>
      <c r="AF659" s="105"/>
      <c r="AG659" s="105"/>
      <c r="AH659" s="105"/>
      <c r="AI659" s="105"/>
      <c r="AJ659" s="105"/>
      <c r="AK659" s="105"/>
      <c r="AL659" s="105"/>
      <c r="AM659" s="105"/>
      <c r="AN659" s="105"/>
      <c r="AO659" s="105"/>
      <c r="AP659" s="105"/>
      <c r="AQ659" s="105"/>
      <c r="AR659" s="105"/>
      <c r="AS659" s="105"/>
      <c r="AT659" s="105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  <c r="BT659" s="105"/>
      <c r="BU659" s="105"/>
      <c r="BV659" s="105"/>
      <c r="BW659" s="105"/>
      <c r="BX659" s="105"/>
      <c r="BY659" s="105"/>
      <c r="BZ659" s="105"/>
      <c r="CA659" s="105"/>
      <c r="CB659" s="105"/>
      <c r="CC659" s="105"/>
      <c r="CD659" s="105"/>
      <c r="CE659" s="105"/>
      <c r="CF659" s="105"/>
      <c r="CG659" s="105"/>
    </row>
    <row r="660" spans="1:85" ht="12.7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  <c r="AA660" s="105"/>
      <c r="AB660" s="105"/>
      <c r="AC660" s="105"/>
      <c r="AD660" s="105"/>
      <c r="AE660" s="105"/>
      <c r="AF660" s="105"/>
      <c r="AG660" s="105"/>
      <c r="AH660" s="105"/>
      <c r="AI660" s="105"/>
      <c r="AJ660" s="105"/>
      <c r="AK660" s="105"/>
      <c r="AL660" s="105"/>
      <c r="AM660" s="105"/>
      <c r="AN660" s="105"/>
      <c r="AO660" s="105"/>
      <c r="AP660" s="105"/>
      <c r="AQ660" s="105"/>
      <c r="AR660" s="105"/>
      <c r="AS660" s="105"/>
      <c r="AT660" s="105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  <c r="BT660" s="105"/>
      <c r="BU660" s="105"/>
      <c r="BV660" s="105"/>
      <c r="BW660" s="105"/>
      <c r="BX660" s="105"/>
      <c r="BY660" s="105"/>
      <c r="BZ660" s="105"/>
      <c r="CA660" s="105"/>
      <c r="CB660" s="105"/>
      <c r="CC660" s="105"/>
      <c r="CD660" s="105"/>
      <c r="CE660" s="105"/>
      <c r="CF660" s="105"/>
      <c r="CG660" s="105"/>
    </row>
    <row r="661" spans="1:85" ht="12.7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  <c r="AA661" s="105"/>
      <c r="AB661" s="105"/>
      <c r="AC661" s="105"/>
      <c r="AD661" s="105"/>
      <c r="AE661" s="105"/>
      <c r="AF661" s="105"/>
      <c r="AG661" s="105"/>
      <c r="AH661" s="105"/>
      <c r="AI661" s="105"/>
      <c r="AJ661" s="105"/>
      <c r="AK661" s="105"/>
      <c r="AL661" s="105"/>
      <c r="AM661" s="105"/>
      <c r="AN661" s="105"/>
      <c r="AO661" s="105"/>
      <c r="AP661" s="105"/>
      <c r="AQ661" s="105"/>
      <c r="AR661" s="105"/>
      <c r="AS661" s="105"/>
      <c r="AT661" s="105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  <c r="BT661" s="105"/>
      <c r="BU661" s="105"/>
      <c r="BV661" s="105"/>
      <c r="BW661" s="105"/>
      <c r="BX661" s="105"/>
      <c r="BY661" s="105"/>
      <c r="BZ661" s="105"/>
      <c r="CA661" s="105"/>
      <c r="CB661" s="105"/>
      <c r="CC661" s="105"/>
      <c r="CD661" s="105"/>
      <c r="CE661" s="105"/>
      <c r="CF661" s="105"/>
      <c r="CG661" s="105"/>
    </row>
    <row r="662" spans="1:85" ht="12.7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  <c r="AA662" s="105"/>
      <c r="AB662" s="105"/>
      <c r="AC662" s="105"/>
      <c r="AD662" s="105"/>
      <c r="AE662" s="105"/>
      <c r="AF662" s="105"/>
      <c r="AG662" s="105"/>
      <c r="AH662" s="105"/>
      <c r="AI662" s="105"/>
      <c r="AJ662" s="105"/>
      <c r="AK662" s="105"/>
      <c r="AL662" s="105"/>
      <c r="AM662" s="105"/>
      <c r="AN662" s="105"/>
      <c r="AO662" s="105"/>
      <c r="AP662" s="105"/>
      <c r="AQ662" s="105"/>
      <c r="AR662" s="105"/>
      <c r="AS662" s="105"/>
      <c r="AT662" s="105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  <c r="BT662" s="105"/>
      <c r="BU662" s="105"/>
      <c r="BV662" s="105"/>
      <c r="BW662" s="105"/>
      <c r="BX662" s="105"/>
      <c r="BY662" s="105"/>
      <c r="BZ662" s="105"/>
      <c r="CA662" s="105"/>
      <c r="CB662" s="105"/>
      <c r="CC662" s="105"/>
      <c r="CD662" s="105"/>
      <c r="CE662" s="105"/>
      <c r="CF662" s="105"/>
      <c r="CG662" s="105"/>
    </row>
    <row r="663" spans="1:85" ht="12.7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  <c r="AA663" s="105"/>
      <c r="AB663" s="105"/>
      <c r="AC663" s="105"/>
      <c r="AD663" s="105"/>
      <c r="AE663" s="105"/>
      <c r="AF663" s="105"/>
      <c r="AG663" s="105"/>
      <c r="AH663" s="105"/>
      <c r="AI663" s="105"/>
      <c r="AJ663" s="105"/>
      <c r="AK663" s="105"/>
      <c r="AL663" s="105"/>
      <c r="AM663" s="105"/>
      <c r="AN663" s="105"/>
      <c r="AO663" s="105"/>
      <c r="AP663" s="105"/>
      <c r="AQ663" s="105"/>
      <c r="AR663" s="105"/>
      <c r="AS663" s="105"/>
      <c r="AT663" s="105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  <c r="BT663" s="105"/>
      <c r="BU663" s="105"/>
      <c r="BV663" s="105"/>
      <c r="BW663" s="105"/>
      <c r="BX663" s="105"/>
      <c r="BY663" s="105"/>
      <c r="BZ663" s="105"/>
      <c r="CA663" s="105"/>
      <c r="CB663" s="105"/>
      <c r="CC663" s="105"/>
      <c r="CD663" s="105"/>
      <c r="CE663" s="105"/>
      <c r="CF663" s="105"/>
      <c r="CG663" s="105"/>
    </row>
    <row r="664" spans="1:85" ht="12.7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  <c r="AA664" s="105"/>
      <c r="AB664" s="105"/>
      <c r="AC664" s="105"/>
      <c r="AD664" s="105"/>
      <c r="AE664" s="105"/>
      <c r="AF664" s="105"/>
      <c r="AG664" s="105"/>
      <c r="AH664" s="105"/>
      <c r="AI664" s="105"/>
      <c r="AJ664" s="105"/>
      <c r="AK664" s="105"/>
      <c r="AL664" s="105"/>
      <c r="AM664" s="105"/>
      <c r="AN664" s="105"/>
      <c r="AO664" s="105"/>
      <c r="AP664" s="105"/>
      <c r="AQ664" s="105"/>
      <c r="AR664" s="105"/>
      <c r="AS664" s="105"/>
      <c r="AT664" s="105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  <c r="BT664" s="105"/>
      <c r="BU664" s="105"/>
      <c r="BV664" s="105"/>
      <c r="BW664" s="105"/>
      <c r="BX664" s="105"/>
      <c r="BY664" s="105"/>
      <c r="BZ664" s="105"/>
      <c r="CA664" s="105"/>
      <c r="CB664" s="105"/>
      <c r="CC664" s="105"/>
      <c r="CD664" s="105"/>
      <c r="CE664" s="105"/>
      <c r="CF664" s="105"/>
      <c r="CG664" s="105"/>
    </row>
    <row r="665" spans="1:85" ht="12.7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  <c r="AA665" s="105"/>
      <c r="AB665" s="105"/>
      <c r="AC665" s="105"/>
      <c r="AD665" s="105"/>
      <c r="AE665" s="105"/>
      <c r="AF665" s="105"/>
      <c r="AG665" s="105"/>
      <c r="AH665" s="105"/>
      <c r="AI665" s="105"/>
      <c r="AJ665" s="105"/>
      <c r="AK665" s="105"/>
      <c r="AL665" s="105"/>
      <c r="AM665" s="105"/>
      <c r="AN665" s="105"/>
      <c r="AO665" s="105"/>
      <c r="AP665" s="105"/>
      <c r="AQ665" s="105"/>
      <c r="AR665" s="105"/>
      <c r="AS665" s="105"/>
      <c r="AT665" s="105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  <c r="BT665" s="105"/>
      <c r="BU665" s="105"/>
      <c r="BV665" s="105"/>
      <c r="BW665" s="105"/>
      <c r="BX665" s="105"/>
      <c r="BY665" s="105"/>
      <c r="BZ665" s="105"/>
      <c r="CA665" s="105"/>
      <c r="CB665" s="105"/>
      <c r="CC665" s="105"/>
      <c r="CD665" s="105"/>
      <c r="CE665" s="105"/>
      <c r="CF665" s="105"/>
      <c r="CG665" s="105"/>
    </row>
    <row r="666" spans="1:85" ht="12.7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  <c r="AA666" s="105"/>
      <c r="AB666" s="105"/>
      <c r="AC666" s="105"/>
      <c r="AD666" s="105"/>
      <c r="AE666" s="105"/>
      <c r="AF666" s="105"/>
      <c r="AG666" s="105"/>
      <c r="AH666" s="105"/>
      <c r="AI666" s="105"/>
      <c r="AJ666" s="105"/>
      <c r="AK666" s="105"/>
      <c r="AL666" s="105"/>
      <c r="AM666" s="105"/>
      <c r="AN666" s="105"/>
      <c r="AO666" s="105"/>
      <c r="AP666" s="105"/>
      <c r="AQ666" s="105"/>
      <c r="AR666" s="105"/>
      <c r="AS666" s="105"/>
      <c r="AT666" s="105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  <c r="BT666" s="105"/>
      <c r="BU666" s="105"/>
      <c r="BV666" s="105"/>
      <c r="BW666" s="105"/>
      <c r="BX666" s="105"/>
      <c r="BY666" s="105"/>
      <c r="BZ666" s="105"/>
      <c r="CA666" s="105"/>
      <c r="CB666" s="105"/>
      <c r="CC666" s="105"/>
      <c r="CD666" s="105"/>
      <c r="CE666" s="105"/>
      <c r="CF666" s="105"/>
      <c r="CG666" s="105"/>
    </row>
    <row r="667" spans="1:85" ht="12.7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  <c r="AA667" s="105"/>
      <c r="AB667" s="105"/>
      <c r="AC667" s="105"/>
      <c r="AD667" s="105"/>
      <c r="AE667" s="105"/>
      <c r="AF667" s="105"/>
      <c r="AG667" s="105"/>
      <c r="AH667" s="105"/>
      <c r="AI667" s="105"/>
      <c r="AJ667" s="105"/>
      <c r="AK667" s="105"/>
      <c r="AL667" s="105"/>
      <c r="AM667" s="105"/>
      <c r="AN667" s="105"/>
      <c r="AO667" s="105"/>
      <c r="AP667" s="105"/>
      <c r="AQ667" s="105"/>
      <c r="AR667" s="105"/>
      <c r="AS667" s="105"/>
      <c r="AT667" s="105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  <c r="BT667" s="105"/>
      <c r="BU667" s="105"/>
      <c r="BV667" s="105"/>
      <c r="BW667" s="105"/>
      <c r="BX667" s="105"/>
      <c r="BY667" s="105"/>
      <c r="BZ667" s="105"/>
      <c r="CA667" s="105"/>
      <c r="CB667" s="105"/>
      <c r="CC667" s="105"/>
      <c r="CD667" s="105"/>
      <c r="CE667" s="105"/>
      <c r="CF667" s="105"/>
      <c r="CG667" s="105"/>
    </row>
    <row r="668" spans="1:85" ht="12.7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  <c r="AA668" s="105"/>
      <c r="AB668" s="105"/>
      <c r="AC668" s="105"/>
      <c r="AD668" s="105"/>
      <c r="AE668" s="105"/>
      <c r="AF668" s="105"/>
      <c r="AG668" s="105"/>
      <c r="AH668" s="105"/>
      <c r="AI668" s="105"/>
      <c r="AJ668" s="105"/>
      <c r="AK668" s="105"/>
      <c r="AL668" s="105"/>
      <c r="AM668" s="105"/>
      <c r="AN668" s="105"/>
      <c r="AO668" s="105"/>
      <c r="AP668" s="105"/>
      <c r="AQ668" s="105"/>
      <c r="AR668" s="105"/>
      <c r="AS668" s="105"/>
      <c r="AT668" s="105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  <c r="BT668" s="105"/>
      <c r="BU668" s="105"/>
      <c r="BV668" s="105"/>
      <c r="BW668" s="105"/>
      <c r="BX668" s="105"/>
      <c r="BY668" s="105"/>
      <c r="BZ668" s="105"/>
      <c r="CA668" s="105"/>
      <c r="CB668" s="105"/>
      <c r="CC668" s="105"/>
      <c r="CD668" s="105"/>
      <c r="CE668" s="105"/>
      <c r="CF668" s="105"/>
      <c r="CG668" s="105"/>
    </row>
    <row r="669" spans="1:85" ht="12.7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  <c r="AA669" s="105"/>
      <c r="AB669" s="105"/>
      <c r="AC669" s="105"/>
      <c r="AD669" s="105"/>
      <c r="AE669" s="105"/>
      <c r="AF669" s="105"/>
      <c r="AG669" s="105"/>
      <c r="AH669" s="105"/>
      <c r="AI669" s="105"/>
      <c r="AJ669" s="105"/>
      <c r="AK669" s="105"/>
      <c r="AL669" s="105"/>
      <c r="AM669" s="105"/>
      <c r="AN669" s="105"/>
      <c r="AO669" s="105"/>
      <c r="AP669" s="105"/>
      <c r="AQ669" s="105"/>
      <c r="AR669" s="105"/>
      <c r="AS669" s="105"/>
      <c r="AT669" s="105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  <c r="BT669" s="105"/>
      <c r="BU669" s="105"/>
      <c r="BV669" s="105"/>
      <c r="BW669" s="105"/>
      <c r="BX669" s="105"/>
      <c r="BY669" s="105"/>
      <c r="BZ669" s="105"/>
      <c r="CA669" s="105"/>
      <c r="CB669" s="105"/>
      <c r="CC669" s="105"/>
      <c r="CD669" s="105"/>
      <c r="CE669" s="105"/>
      <c r="CF669" s="105"/>
      <c r="CG669" s="105"/>
    </row>
    <row r="670" spans="1:85" ht="12.7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  <c r="AA670" s="105"/>
      <c r="AB670" s="105"/>
      <c r="AC670" s="105"/>
      <c r="AD670" s="105"/>
      <c r="AE670" s="105"/>
      <c r="AF670" s="105"/>
      <c r="AG670" s="105"/>
      <c r="AH670" s="105"/>
      <c r="AI670" s="105"/>
      <c r="AJ670" s="105"/>
      <c r="AK670" s="105"/>
      <c r="AL670" s="105"/>
      <c r="AM670" s="105"/>
      <c r="AN670" s="105"/>
      <c r="AO670" s="105"/>
      <c r="AP670" s="105"/>
      <c r="AQ670" s="105"/>
      <c r="AR670" s="105"/>
      <c r="AS670" s="105"/>
      <c r="AT670" s="105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  <c r="BT670" s="105"/>
      <c r="BU670" s="105"/>
      <c r="BV670" s="105"/>
      <c r="BW670" s="105"/>
      <c r="BX670" s="105"/>
      <c r="BY670" s="105"/>
      <c r="BZ670" s="105"/>
      <c r="CA670" s="105"/>
      <c r="CB670" s="105"/>
      <c r="CC670" s="105"/>
      <c r="CD670" s="105"/>
      <c r="CE670" s="105"/>
      <c r="CF670" s="105"/>
      <c r="CG670" s="105"/>
    </row>
    <row r="671" spans="1:85" ht="12.7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  <c r="AA671" s="105"/>
      <c r="AB671" s="105"/>
      <c r="AC671" s="105"/>
      <c r="AD671" s="105"/>
      <c r="AE671" s="105"/>
      <c r="AF671" s="105"/>
      <c r="AG671" s="105"/>
      <c r="AH671" s="105"/>
      <c r="AI671" s="105"/>
      <c r="AJ671" s="105"/>
      <c r="AK671" s="105"/>
      <c r="AL671" s="105"/>
      <c r="AM671" s="105"/>
      <c r="AN671" s="105"/>
      <c r="AO671" s="105"/>
      <c r="AP671" s="105"/>
      <c r="AQ671" s="105"/>
      <c r="AR671" s="105"/>
      <c r="AS671" s="105"/>
      <c r="AT671" s="105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  <c r="BT671" s="105"/>
      <c r="BU671" s="105"/>
      <c r="BV671" s="105"/>
      <c r="BW671" s="105"/>
      <c r="BX671" s="105"/>
      <c r="BY671" s="105"/>
      <c r="BZ671" s="105"/>
      <c r="CA671" s="105"/>
      <c r="CB671" s="105"/>
      <c r="CC671" s="105"/>
      <c r="CD671" s="105"/>
      <c r="CE671" s="105"/>
      <c r="CF671" s="105"/>
      <c r="CG671" s="105"/>
    </row>
    <row r="672" spans="1:85" ht="12.7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  <c r="AA672" s="105"/>
      <c r="AB672" s="105"/>
      <c r="AC672" s="105"/>
      <c r="AD672" s="105"/>
      <c r="AE672" s="105"/>
      <c r="AF672" s="105"/>
      <c r="AG672" s="105"/>
      <c r="AH672" s="105"/>
      <c r="AI672" s="105"/>
      <c r="AJ672" s="105"/>
      <c r="AK672" s="105"/>
      <c r="AL672" s="105"/>
      <c r="AM672" s="105"/>
      <c r="AN672" s="105"/>
      <c r="AO672" s="105"/>
      <c r="AP672" s="105"/>
      <c r="AQ672" s="105"/>
      <c r="AR672" s="105"/>
      <c r="AS672" s="105"/>
      <c r="AT672" s="105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  <c r="BT672" s="105"/>
      <c r="BU672" s="105"/>
      <c r="BV672" s="105"/>
      <c r="BW672" s="105"/>
      <c r="BX672" s="105"/>
      <c r="BY672" s="105"/>
      <c r="BZ672" s="105"/>
      <c r="CA672" s="105"/>
      <c r="CB672" s="105"/>
      <c r="CC672" s="105"/>
      <c r="CD672" s="105"/>
      <c r="CE672" s="105"/>
      <c r="CF672" s="105"/>
      <c r="CG672" s="105"/>
    </row>
    <row r="673" spans="1:85" ht="12.7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  <c r="AA673" s="105"/>
      <c r="AB673" s="105"/>
      <c r="AC673" s="105"/>
      <c r="AD673" s="105"/>
      <c r="AE673" s="105"/>
      <c r="AF673" s="105"/>
      <c r="AG673" s="105"/>
      <c r="AH673" s="105"/>
      <c r="AI673" s="105"/>
      <c r="AJ673" s="105"/>
      <c r="AK673" s="105"/>
      <c r="AL673" s="105"/>
      <c r="AM673" s="105"/>
      <c r="AN673" s="105"/>
      <c r="AO673" s="105"/>
      <c r="AP673" s="105"/>
      <c r="AQ673" s="105"/>
      <c r="AR673" s="105"/>
      <c r="AS673" s="105"/>
      <c r="AT673" s="105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  <c r="BT673" s="105"/>
      <c r="BU673" s="105"/>
      <c r="BV673" s="105"/>
      <c r="BW673" s="105"/>
      <c r="BX673" s="105"/>
      <c r="BY673" s="105"/>
      <c r="BZ673" s="105"/>
      <c r="CA673" s="105"/>
      <c r="CB673" s="105"/>
      <c r="CC673" s="105"/>
      <c r="CD673" s="105"/>
      <c r="CE673" s="105"/>
      <c r="CF673" s="105"/>
      <c r="CG673" s="105"/>
    </row>
    <row r="674" spans="1:85" ht="12.7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  <c r="AA674" s="105"/>
      <c r="AB674" s="105"/>
      <c r="AC674" s="105"/>
      <c r="AD674" s="105"/>
      <c r="AE674" s="105"/>
      <c r="AF674" s="105"/>
      <c r="AG674" s="105"/>
      <c r="AH674" s="105"/>
      <c r="AI674" s="105"/>
      <c r="AJ674" s="105"/>
      <c r="AK674" s="105"/>
      <c r="AL674" s="105"/>
      <c r="AM674" s="105"/>
      <c r="AN674" s="105"/>
      <c r="AO674" s="105"/>
      <c r="AP674" s="105"/>
      <c r="AQ674" s="105"/>
      <c r="AR674" s="105"/>
      <c r="AS674" s="105"/>
      <c r="AT674" s="105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  <c r="BT674" s="105"/>
      <c r="BU674" s="105"/>
      <c r="BV674" s="105"/>
      <c r="BW674" s="105"/>
      <c r="BX674" s="105"/>
      <c r="BY674" s="105"/>
      <c r="BZ674" s="105"/>
      <c r="CA674" s="105"/>
      <c r="CB674" s="105"/>
      <c r="CC674" s="105"/>
      <c r="CD674" s="105"/>
      <c r="CE674" s="105"/>
      <c r="CF674" s="105"/>
      <c r="CG674" s="105"/>
    </row>
    <row r="675" spans="1:85" ht="12.7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  <c r="AA675" s="105"/>
      <c r="AB675" s="105"/>
      <c r="AC675" s="105"/>
      <c r="AD675" s="105"/>
      <c r="AE675" s="105"/>
      <c r="AF675" s="105"/>
      <c r="AG675" s="105"/>
      <c r="AH675" s="105"/>
      <c r="AI675" s="105"/>
      <c r="AJ675" s="105"/>
      <c r="AK675" s="105"/>
      <c r="AL675" s="105"/>
      <c r="AM675" s="105"/>
      <c r="AN675" s="105"/>
      <c r="AO675" s="105"/>
      <c r="AP675" s="105"/>
      <c r="AQ675" s="105"/>
      <c r="AR675" s="105"/>
      <c r="AS675" s="105"/>
      <c r="AT675" s="105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  <c r="BT675" s="105"/>
      <c r="BU675" s="105"/>
      <c r="BV675" s="105"/>
      <c r="BW675" s="105"/>
      <c r="BX675" s="105"/>
      <c r="BY675" s="105"/>
      <c r="BZ675" s="105"/>
      <c r="CA675" s="105"/>
      <c r="CB675" s="105"/>
      <c r="CC675" s="105"/>
      <c r="CD675" s="105"/>
      <c r="CE675" s="105"/>
      <c r="CF675" s="105"/>
      <c r="CG675" s="105"/>
    </row>
    <row r="676" spans="1:85" ht="12.7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  <c r="AA676" s="105"/>
      <c r="AB676" s="105"/>
      <c r="AC676" s="105"/>
      <c r="AD676" s="105"/>
      <c r="AE676" s="105"/>
      <c r="AF676" s="105"/>
      <c r="AG676" s="105"/>
      <c r="AH676" s="105"/>
      <c r="AI676" s="105"/>
      <c r="AJ676" s="105"/>
      <c r="AK676" s="105"/>
      <c r="AL676" s="105"/>
      <c r="AM676" s="105"/>
      <c r="AN676" s="105"/>
      <c r="AO676" s="105"/>
      <c r="AP676" s="105"/>
      <c r="AQ676" s="105"/>
      <c r="AR676" s="105"/>
      <c r="AS676" s="105"/>
      <c r="AT676" s="105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  <c r="BT676" s="105"/>
      <c r="BU676" s="105"/>
      <c r="BV676" s="105"/>
      <c r="BW676" s="105"/>
      <c r="BX676" s="105"/>
      <c r="BY676" s="105"/>
      <c r="BZ676" s="105"/>
      <c r="CA676" s="105"/>
      <c r="CB676" s="105"/>
      <c r="CC676" s="105"/>
      <c r="CD676" s="105"/>
      <c r="CE676" s="105"/>
      <c r="CF676" s="105"/>
      <c r="CG676" s="105"/>
    </row>
    <row r="677" spans="1:85" ht="12.7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  <c r="AA677" s="105"/>
      <c r="AB677" s="105"/>
      <c r="AC677" s="105"/>
      <c r="AD677" s="105"/>
      <c r="AE677" s="105"/>
      <c r="AF677" s="105"/>
      <c r="AG677" s="105"/>
      <c r="AH677" s="105"/>
      <c r="AI677" s="105"/>
      <c r="AJ677" s="105"/>
      <c r="AK677" s="105"/>
      <c r="AL677" s="105"/>
      <c r="AM677" s="105"/>
      <c r="AN677" s="105"/>
      <c r="AO677" s="105"/>
      <c r="AP677" s="105"/>
      <c r="AQ677" s="105"/>
      <c r="AR677" s="105"/>
      <c r="AS677" s="105"/>
      <c r="AT677" s="105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  <c r="BT677" s="105"/>
      <c r="BU677" s="105"/>
      <c r="BV677" s="105"/>
      <c r="BW677" s="105"/>
      <c r="BX677" s="105"/>
      <c r="BY677" s="105"/>
      <c r="BZ677" s="105"/>
      <c r="CA677" s="105"/>
      <c r="CB677" s="105"/>
      <c r="CC677" s="105"/>
      <c r="CD677" s="105"/>
      <c r="CE677" s="105"/>
      <c r="CF677" s="105"/>
      <c r="CG677" s="105"/>
    </row>
    <row r="678" spans="1:85" ht="12.7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  <c r="AA678" s="105"/>
      <c r="AB678" s="105"/>
      <c r="AC678" s="105"/>
      <c r="AD678" s="105"/>
      <c r="AE678" s="105"/>
      <c r="AF678" s="105"/>
      <c r="AG678" s="105"/>
      <c r="AH678" s="105"/>
      <c r="AI678" s="105"/>
      <c r="AJ678" s="105"/>
      <c r="AK678" s="105"/>
      <c r="AL678" s="105"/>
      <c r="AM678" s="105"/>
      <c r="AN678" s="105"/>
      <c r="AO678" s="105"/>
      <c r="AP678" s="105"/>
      <c r="AQ678" s="105"/>
      <c r="AR678" s="105"/>
      <c r="AS678" s="105"/>
      <c r="AT678" s="105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  <c r="BT678" s="105"/>
      <c r="BU678" s="105"/>
      <c r="BV678" s="105"/>
      <c r="BW678" s="105"/>
      <c r="BX678" s="105"/>
      <c r="BY678" s="105"/>
      <c r="BZ678" s="105"/>
      <c r="CA678" s="105"/>
      <c r="CB678" s="105"/>
      <c r="CC678" s="105"/>
      <c r="CD678" s="105"/>
      <c r="CE678" s="105"/>
      <c r="CF678" s="105"/>
      <c r="CG678" s="105"/>
    </row>
    <row r="679" spans="1:85" ht="12.7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  <c r="AA679" s="105"/>
      <c r="AB679" s="105"/>
      <c r="AC679" s="105"/>
      <c r="AD679" s="105"/>
      <c r="AE679" s="105"/>
      <c r="AF679" s="105"/>
      <c r="AG679" s="105"/>
      <c r="AH679" s="105"/>
      <c r="AI679" s="105"/>
      <c r="AJ679" s="105"/>
      <c r="AK679" s="105"/>
      <c r="AL679" s="105"/>
      <c r="AM679" s="105"/>
      <c r="AN679" s="105"/>
      <c r="AO679" s="105"/>
      <c r="AP679" s="105"/>
      <c r="AQ679" s="105"/>
      <c r="AR679" s="105"/>
      <c r="AS679" s="105"/>
      <c r="AT679" s="105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  <c r="BT679" s="105"/>
      <c r="BU679" s="105"/>
      <c r="BV679" s="105"/>
      <c r="BW679" s="105"/>
      <c r="BX679" s="105"/>
      <c r="BY679" s="105"/>
      <c r="BZ679" s="105"/>
      <c r="CA679" s="105"/>
      <c r="CB679" s="105"/>
      <c r="CC679" s="105"/>
      <c r="CD679" s="105"/>
      <c r="CE679" s="105"/>
      <c r="CF679" s="105"/>
      <c r="CG679" s="105"/>
    </row>
    <row r="680" spans="1:85" ht="12.7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  <c r="AA680" s="105"/>
      <c r="AB680" s="105"/>
      <c r="AC680" s="105"/>
      <c r="AD680" s="105"/>
      <c r="AE680" s="105"/>
      <c r="AF680" s="105"/>
      <c r="AG680" s="105"/>
      <c r="AH680" s="105"/>
      <c r="AI680" s="105"/>
      <c r="AJ680" s="105"/>
      <c r="AK680" s="105"/>
      <c r="AL680" s="105"/>
      <c r="AM680" s="105"/>
      <c r="AN680" s="105"/>
      <c r="AO680" s="105"/>
      <c r="AP680" s="105"/>
      <c r="AQ680" s="105"/>
      <c r="AR680" s="105"/>
      <c r="AS680" s="105"/>
      <c r="AT680" s="105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  <c r="BT680" s="105"/>
      <c r="BU680" s="105"/>
      <c r="BV680" s="105"/>
      <c r="BW680" s="105"/>
      <c r="BX680" s="105"/>
      <c r="BY680" s="105"/>
      <c r="BZ680" s="105"/>
      <c r="CA680" s="105"/>
      <c r="CB680" s="105"/>
      <c r="CC680" s="105"/>
      <c r="CD680" s="105"/>
      <c r="CE680" s="105"/>
      <c r="CF680" s="105"/>
      <c r="CG680" s="105"/>
    </row>
    <row r="681" spans="1:85" ht="12.7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  <c r="AA681" s="105"/>
      <c r="AB681" s="105"/>
      <c r="AC681" s="105"/>
      <c r="AD681" s="105"/>
      <c r="AE681" s="105"/>
      <c r="AF681" s="105"/>
      <c r="AG681" s="105"/>
      <c r="AH681" s="105"/>
      <c r="AI681" s="105"/>
      <c r="AJ681" s="105"/>
      <c r="AK681" s="105"/>
      <c r="AL681" s="105"/>
      <c r="AM681" s="105"/>
      <c r="AN681" s="105"/>
      <c r="AO681" s="105"/>
      <c r="AP681" s="105"/>
      <c r="AQ681" s="105"/>
      <c r="AR681" s="105"/>
      <c r="AS681" s="105"/>
      <c r="AT681" s="105"/>
      <c r="AU681" s="105"/>
      <c r="AV681" s="105"/>
      <c r="AW681" s="105"/>
      <c r="AX681" s="105"/>
      <c r="AY681" s="105"/>
      <c r="AZ681" s="105"/>
      <c r="BA681" s="105"/>
      <c r="BB681" s="105"/>
      <c r="BC681" s="105"/>
      <c r="BD681" s="105"/>
      <c r="BE681" s="105"/>
      <c r="BF681" s="105"/>
      <c r="BG681" s="105"/>
      <c r="BH681" s="105"/>
      <c r="BI681" s="105"/>
      <c r="BJ681" s="105"/>
      <c r="BK681" s="105"/>
      <c r="BL681" s="105"/>
      <c r="BM681" s="105"/>
      <c r="BN681" s="105"/>
      <c r="BO681" s="105"/>
      <c r="BP681" s="105"/>
      <c r="BQ681" s="105"/>
      <c r="BR681" s="105"/>
      <c r="BS681" s="105"/>
      <c r="BT681" s="105"/>
      <c r="BU681" s="105"/>
      <c r="BV681" s="105"/>
      <c r="BW681" s="105"/>
      <c r="BX681" s="105"/>
      <c r="BY681" s="105"/>
      <c r="BZ681" s="105"/>
      <c r="CA681" s="105"/>
      <c r="CB681" s="105"/>
      <c r="CC681" s="105"/>
      <c r="CD681" s="105"/>
      <c r="CE681" s="105"/>
      <c r="CF681" s="105"/>
      <c r="CG681" s="105"/>
    </row>
    <row r="682" spans="1:85" ht="12.7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  <c r="AA682" s="105"/>
      <c r="AB682" s="105"/>
      <c r="AC682" s="105"/>
      <c r="AD682" s="105"/>
      <c r="AE682" s="105"/>
      <c r="AF682" s="105"/>
      <c r="AG682" s="105"/>
      <c r="AH682" s="105"/>
      <c r="AI682" s="105"/>
      <c r="AJ682" s="105"/>
      <c r="AK682" s="105"/>
      <c r="AL682" s="105"/>
      <c r="AM682" s="105"/>
      <c r="AN682" s="105"/>
      <c r="AO682" s="105"/>
      <c r="AP682" s="105"/>
      <c r="AQ682" s="105"/>
      <c r="AR682" s="105"/>
      <c r="AS682" s="105"/>
      <c r="AT682" s="105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  <c r="BT682" s="105"/>
      <c r="BU682" s="105"/>
      <c r="BV682" s="105"/>
      <c r="BW682" s="105"/>
      <c r="BX682" s="105"/>
      <c r="BY682" s="105"/>
      <c r="BZ682" s="105"/>
      <c r="CA682" s="105"/>
      <c r="CB682" s="105"/>
      <c r="CC682" s="105"/>
      <c r="CD682" s="105"/>
      <c r="CE682" s="105"/>
      <c r="CF682" s="105"/>
      <c r="CG682" s="105"/>
    </row>
    <row r="683" spans="1:85" ht="12.7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  <c r="AA683" s="105"/>
      <c r="AB683" s="105"/>
      <c r="AC683" s="105"/>
      <c r="AD683" s="105"/>
      <c r="AE683" s="105"/>
      <c r="AF683" s="105"/>
      <c r="AG683" s="105"/>
      <c r="AH683" s="105"/>
      <c r="AI683" s="105"/>
      <c r="AJ683" s="105"/>
      <c r="AK683" s="105"/>
      <c r="AL683" s="105"/>
      <c r="AM683" s="105"/>
      <c r="AN683" s="105"/>
      <c r="AO683" s="105"/>
      <c r="AP683" s="105"/>
      <c r="AQ683" s="105"/>
      <c r="AR683" s="105"/>
      <c r="AS683" s="105"/>
      <c r="AT683" s="105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  <c r="BT683" s="105"/>
      <c r="BU683" s="105"/>
      <c r="BV683" s="105"/>
      <c r="BW683" s="105"/>
      <c r="BX683" s="105"/>
      <c r="BY683" s="105"/>
      <c r="BZ683" s="105"/>
      <c r="CA683" s="105"/>
      <c r="CB683" s="105"/>
      <c r="CC683" s="105"/>
      <c r="CD683" s="105"/>
      <c r="CE683" s="105"/>
      <c r="CF683" s="105"/>
      <c r="CG683" s="105"/>
    </row>
    <row r="684" spans="1:85" ht="12.7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  <c r="AA684" s="105"/>
      <c r="AB684" s="105"/>
      <c r="AC684" s="105"/>
      <c r="AD684" s="105"/>
      <c r="AE684" s="105"/>
      <c r="AF684" s="105"/>
      <c r="AG684" s="105"/>
      <c r="AH684" s="105"/>
      <c r="AI684" s="105"/>
      <c r="AJ684" s="105"/>
      <c r="AK684" s="105"/>
      <c r="AL684" s="105"/>
      <c r="AM684" s="105"/>
      <c r="AN684" s="105"/>
      <c r="AO684" s="105"/>
      <c r="AP684" s="105"/>
      <c r="AQ684" s="105"/>
      <c r="AR684" s="105"/>
      <c r="AS684" s="105"/>
      <c r="AT684" s="105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  <c r="BT684" s="105"/>
      <c r="BU684" s="105"/>
      <c r="BV684" s="105"/>
      <c r="BW684" s="105"/>
      <c r="BX684" s="105"/>
      <c r="BY684" s="105"/>
      <c r="BZ684" s="105"/>
      <c r="CA684" s="105"/>
      <c r="CB684" s="105"/>
      <c r="CC684" s="105"/>
      <c r="CD684" s="105"/>
      <c r="CE684" s="105"/>
      <c r="CF684" s="105"/>
      <c r="CG684" s="105"/>
    </row>
    <row r="685" spans="1:85" ht="12.7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  <c r="AA685" s="105"/>
      <c r="AB685" s="105"/>
      <c r="AC685" s="105"/>
      <c r="AD685" s="105"/>
      <c r="AE685" s="105"/>
      <c r="AF685" s="105"/>
      <c r="AG685" s="105"/>
      <c r="AH685" s="105"/>
      <c r="AI685" s="105"/>
      <c r="AJ685" s="105"/>
      <c r="AK685" s="105"/>
      <c r="AL685" s="105"/>
      <c r="AM685" s="105"/>
      <c r="AN685" s="105"/>
      <c r="AO685" s="105"/>
      <c r="AP685" s="105"/>
      <c r="AQ685" s="105"/>
      <c r="AR685" s="105"/>
      <c r="AS685" s="105"/>
      <c r="AT685" s="105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  <c r="BT685" s="105"/>
      <c r="BU685" s="105"/>
      <c r="BV685" s="105"/>
      <c r="BW685" s="105"/>
      <c r="BX685" s="105"/>
      <c r="BY685" s="105"/>
      <c r="BZ685" s="105"/>
      <c r="CA685" s="105"/>
      <c r="CB685" s="105"/>
      <c r="CC685" s="105"/>
      <c r="CD685" s="105"/>
      <c r="CE685" s="105"/>
      <c r="CF685" s="105"/>
      <c r="CG685" s="105"/>
    </row>
    <row r="686" spans="1:85" ht="12.7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  <c r="AA686" s="105"/>
      <c r="AB686" s="105"/>
      <c r="AC686" s="105"/>
      <c r="AD686" s="105"/>
      <c r="AE686" s="105"/>
      <c r="AF686" s="105"/>
      <c r="AG686" s="105"/>
      <c r="AH686" s="105"/>
      <c r="AI686" s="105"/>
      <c r="AJ686" s="105"/>
      <c r="AK686" s="105"/>
      <c r="AL686" s="105"/>
      <c r="AM686" s="105"/>
      <c r="AN686" s="105"/>
      <c r="AO686" s="105"/>
      <c r="AP686" s="105"/>
      <c r="AQ686" s="105"/>
      <c r="AR686" s="105"/>
      <c r="AS686" s="105"/>
      <c r="AT686" s="105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  <c r="BT686" s="105"/>
      <c r="BU686" s="105"/>
      <c r="BV686" s="105"/>
      <c r="BW686" s="105"/>
      <c r="BX686" s="105"/>
      <c r="BY686" s="105"/>
      <c r="BZ686" s="105"/>
      <c r="CA686" s="105"/>
      <c r="CB686" s="105"/>
      <c r="CC686" s="105"/>
      <c r="CD686" s="105"/>
      <c r="CE686" s="105"/>
      <c r="CF686" s="105"/>
      <c r="CG686" s="105"/>
    </row>
    <row r="687" spans="1:85" ht="12.7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  <c r="AA687" s="105"/>
      <c r="AB687" s="105"/>
      <c r="AC687" s="105"/>
      <c r="AD687" s="105"/>
      <c r="AE687" s="105"/>
      <c r="AF687" s="105"/>
      <c r="AG687" s="105"/>
      <c r="AH687" s="105"/>
      <c r="AI687" s="105"/>
      <c r="AJ687" s="105"/>
      <c r="AK687" s="105"/>
      <c r="AL687" s="105"/>
      <c r="AM687" s="105"/>
      <c r="AN687" s="105"/>
      <c r="AO687" s="105"/>
      <c r="AP687" s="105"/>
      <c r="AQ687" s="105"/>
      <c r="AR687" s="105"/>
      <c r="AS687" s="105"/>
      <c r="AT687" s="105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  <c r="BT687" s="105"/>
      <c r="BU687" s="105"/>
      <c r="BV687" s="105"/>
      <c r="BW687" s="105"/>
      <c r="BX687" s="105"/>
      <c r="BY687" s="105"/>
      <c r="BZ687" s="105"/>
      <c r="CA687" s="105"/>
      <c r="CB687" s="105"/>
      <c r="CC687" s="105"/>
      <c r="CD687" s="105"/>
      <c r="CE687" s="105"/>
      <c r="CF687" s="105"/>
      <c r="CG687" s="105"/>
    </row>
    <row r="688" spans="1:85" ht="12.7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  <c r="AA688" s="105"/>
      <c r="AB688" s="105"/>
      <c r="AC688" s="105"/>
      <c r="AD688" s="105"/>
      <c r="AE688" s="105"/>
      <c r="AF688" s="105"/>
      <c r="AG688" s="105"/>
      <c r="AH688" s="105"/>
      <c r="AI688" s="105"/>
      <c r="AJ688" s="105"/>
      <c r="AK688" s="105"/>
      <c r="AL688" s="105"/>
      <c r="AM688" s="105"/>
      <c r="AN688" s="105"/>
      <c r="AO688" s="105"/>
      <c r="AP688" s="105"/>
      <c r="AQ688" s="105"/>
      <c r="AR688" s="105"/>
      <c r="AS688" s="105"/>
      <c r="AT688" s="105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  <c r="BT688" s="105"/>
      <c r="BU688" s="105"/>
      <c r="BV688" s="105"/>
      <c r="BW688" s="105"/>
      <c r="BX688" s="105"/>
      <c r="BY688" s="105"/>
      <c r="BZ688" s="105"/>
      <c r="CA688" s="105"/>
      <c r="CB688" s="105"/>
      <c r="CC688" s="105"/>
      <c r="CD688" s="105"/>
      <c r="CE688" s="105"/>
      <c r="CF688" s="105"/>
      <c r="CG688" s="105"/>
    </row>
    <row r="689" spans="1:85" ht="12.7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  <c r="AA689" s="105"/>
      <c r="AB689" s="105"/>
      <c r="AC689" s="105"/>
      <c r="AD689" s="105"/>
      <c r="AE689" s="105"/>
      <c r="AF689" s="105"/>
      <c r="AG689" s="105"/>
      <c r="AH689" s="105"/>
      <c r="AI689" s="105"/>
      <c r="AJ689" s="105"/>
      <c r="AK689" s="105"/>
      <c r="AL689" s="105"/>
      <c r="AM689" s="105"/>
      <c r="AN689" s="105"/>
      <c r="AO689" s="105"/>
      <c r="AP689" s="105"/>
      <c r="AQ689" s="105"/>
      <c r="AR689" s="105"/>
      <c r="AS689" s="105"/>
      <c r="AT689" s="105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  <c r="BT689" s="105"/>
      <c r="BU689" s="105"/>
      <c r="BV689" s="105"/>
      <c r="BW689" s="105"/>
      <c r="BX689" s="105"/>
      <c r="BY689" s="105"/>
      <c r="BZ689" s="105"/>
      <c r="CA689" s="105"/>
      <c r="CB689" s="105"/>
      <c r="CC689" s="105"/>
      <c r="CD689" s="105"/>
      <c r="CE689" s="105"/>
      <c r="CF689" s="105"/>
      <c r="CG689" s="105"/>
    </row>
    <row r="690" spans="1:85" ht="12.7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  <c r="AA690" s="105"/>
      <c r="AB690" s="105"/>
      <c r="AC690" s="105"/>
      <c r="AD690" s="105"/>
      <c r="AE690" s="105"/>
      <c r="AF690" s="105"/>
      <c r="AG690" s="105"/>
      <c r="AH690" s="105"/>
      <c r="AI690" s="105"/>
      <c r="AJ690" s="105"/>
      <c r="AK690" s="105"/>
      <c r="AL690" s="105"/>
      <c r="AM690" s="105"/>
      <c r="AN690" s="105"/>
      <c r="AO690" s="105"/>
      <c r="AP690" s="105"/>
      <c r="AQ690" s="105"/>
      <c r="AR690" s="105"/>
      <c r="AS690" s="105"/>
      <c r="AT690" s="105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  <c r="BT690" s="105"/>
      <c r="BU690" s="105"/>
      <c r="BV690" s="105"/>
      <c r="BW690" s="105"/>
      <c r="BX690" s="105"/>
      <c r="BY690" s="105"/>
      <c r="BZ690" s="105"/>
      <c r="CA690" s="105"/>
      <c r="CB690" s="105"/>
      <c r="CC690" s="105"/>
      <c r="CD690" s="105"/>
      <c r="CE690" s="105"/>
      <c r="CF690" s="105"/>
      <c r="CG690" s="105"/>
    </row>
    <row r="691" spans="1:85" ht="12.7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  <c r="AA691" s="105"/>
      <c r="AB691" s="105"/>
      <c r="AC691" s="105"/>
      <c r="AD691" s="105"/>
      <c r="AE691" s="105"/>
      <c r="AF691" s="105"/>
      <c r="AG691" s="105"/>
      <c r="AH691" s="105"/>
      <c r="AI691" s="105"/>
      <c r="AJ691" s="105"/>
      <c r="AK691" s="105"/>
      <c r="AL691" s="105"/>
      <c r="AM691" s="105"/>
      <c r="AN691" s="105"/>
      <c r="AO691" s="105"/>
      <c r="AP691" s="105"/>
      <c r="AQ691" s="105"/>
      <c r="AR691" s="105"/>
      <c r="AS691" s="105"/>
      <c r="AT691" s="105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  <c r="BT691" s="105"/>
      <c r="BU691" s="105"/>
      <c r="BV691" s="105"/>
      <c r="BW691" s="105"/>
      <c r="BX691" s="105"/>
      <c r="BY691" s="105"/>
      <c r="BZ691" s="105"/>
      <c r="CA691" s="105"/>
      <c r="CB691" s="105"/>
      <c r="CC691" s="105"/>
      <c r="CD691" s="105"/>
      <c r="CE691" s="105"/>
      <c r="CF691" s="105"/>
      <c r="CG691" s="105"/>
    </row>
    <row r="692" spans="1:85" ht="12.7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  <c r="AA692" s="105"/>
      <c r="AB692" s="105"/>
      <c r="AC692" s="105"/>
      <c r="AD692" s="105"/>
      <c r="AE692" s="105"/>
      <c r="AF692" s="105"/>
      <c r="AG692" s="105"/>
      <c r="AH692" s="105"/>
      <c r="AI692" s="105"/>
      <c r="AJ692" s="105"/>
      <c r="AK692" s="105"/>
      <c r="AL692" s="105"/>
      <c r="AM692" s="105"/>
      <c r="AN692" s="105"/>
      <c r="AO692" s="105"/>
      <c r="AP692" s="105"/>
      <c r="AQ692" s="105"/>
      <c r="AR692" s="105"/>
      <c r="AS692" s="105"/>
      <c r="AT692" s="105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  <c r="BT692" s="105"/>
      <c r="BU692" s="105"/>
      <c r="BV692" s="105"/>
      <c r="BW692" s="105"/>
      <c r="BX692" s="105"/>
      <c r="BY692" s="105"/>
      <c r="BZ692" s="105"/>
      <c r="CA692" s="105"/>
      <c r="CB692" s="105"/>
      <c r="CC692" s="105"/>
      <c r="CD692" s="105"/>
      <c r="CE692" s="105"/>
      <c r="CF692" s="105"/>
      <c r="CG692" s="105"/>
    </row>
    <row r="693" spans="1:85" ht="12.7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  <c r="AA693" s="105"/>
      <c r="AB693" s="105"/>
      <c r="AC693" s="105"/>
      <c r="AD693" s="105"/>
      <c r="AE693" s="105"/>
      <c r="AF693" s="105"/>
      <c r="AG693" s="105"/>
      <c r="AH693" s="105"/>
      <c r="AI693" s="105"/>
      <c r="AJ693" s="105"/>
      <c r="AK693" s="105"/>
      <c r="AL693" s="105"/>
      <c r="AM693" s="105"/>
      <c r="AN693" s="105"/>
      <c r="AO693" s="105"/>
      <c r="AP693" s="105"/>
      <c r="AQ693" s="105"/>
      <c r="AR693" s="105"/>
      <c r="AS693" s="105"/>
      <c r="AT693" s="105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  <c r="BT693" s="105"/>
      <c r="BU693" s="105"/>
      <c r="BV693" s="105"/>
      <c r="BW693" s="105"/>
      <c r="BX693" s="105"/>
      <c r="BY693" s="105"/>
      <c r="BZ693" s="105"/>
      <c r="CA693" s="105"/>
      <c r="CB693" s="105"/>
      <c r="CC693" s="105"/>
      <c r="CD693" s="105"/>
      <c r="CE693" s="105"/>
      <c r="CF693" s="105"/>
      <c r="CG693" s="105"/>
    </row>
    <row r="694" spans="1:85" ht="12.7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  <c r="AA694" s="105"/>
      <c r="AB694" s="105"/>
      <c r="AC694" s="105"/>
      <c r="AD694" s="105"/>
      <c r="AE694" s="105"/>
      <c r="AF694" s="105"/>
      <c r="AG694" s="105"/>
      <c r="AH694" s="105"/>
      <c r="AI694" s="105"/>
      <c r="AJ694" s="105"/>
      <c r="AK694" s="105"/>
      <c r="AL694" s="105"/>
      <c r="AM694" s="105"/>
      <c r="AN694" s="105"/>
      <c r="AO694" s="105"/>
      <c r="AP694" s="105"/>
      <c r="AQ694" s="105"/>
      <c r="AR694" s="105"/>
      <c r="AS694" s="105"/>
      <c r="AT694" s="105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  <c r="BT694" s="105"/>
      <c r="BU694" s="105"/>
      <c r="BV694" s="105"/>
      <c r="BW694" s="105"/>
      <c r="BX694" s="105"/>
      <c r="BY694" s="105"/>
      <c r="BZ694" s="105"/>
      <c r="CA694" s="105"/>
      <c r="CB694" s="105"/>
      <c r="CC694" s="105"/>
      <c r="CD694" s="105"/>
      <c r="CE694" s="105"/>
      <c r="CF694" s="105"/>
      <c r="CG694" s="105"/>
    </row>
    <row r="695" spans="1:85" ht="12.7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  <c r="AA695" s="105"/>
      <c r="AB695" s="105"/>
      <c r="AC695" s="105"/>
      <c r="AD695" s="105"/>
      <c r="AE695" s="105"/>
      <c r="AF695" s="105"/>
      <c r="AG695" s="105"/>
      <c r="AH695" s="105"/>
      <c r="AI695" s="105"/>
      <c r="AJ695" s="105"/>
      <c r="AK695" s="105"/>
      <c r="AL695" s="105"/>
      <c r="AM695" s="105"/>
      <c r="AN695" s="105"/>
      <c r="AO695" s="105"/>
      <c r="AP695" s="105"/>
      <c r="AQ695" s="105"/>
      <c r="AR695" s="105"/>
      <c r="AS695" s="105"/>
      <c r="AT695" s="105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  <c r="BT695" s="105"/>
      <c r="BU695" s="105"/>
      <c r="BV695" s="105"/>
      <c r="BW695" s="105"/>
      <c r="BX695" s="105"/>
      <c r="BY695" s="105"/>
      <c r="BZ695" s="105"/>
      <c r="CA695" s="105"/>
      <c r="CB695" s="105"/>
      <c r="CC695" s="105"/>
      <c r="CD695" s="105"/>
      <c r="CE695" s="105"/>
      <c r="CF695" s="105"/>
      <c r="CG695" s="105"/>
    </row>
    <row r="696" spans="1:85" ht="12.7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  <c r="AA696" s="105"/>
      <c r="AB696" s="105"/>
      <c r="AC696" s="105"/>
      <c r="AD696" s="105"/>
      <c r="AE696" s="105"/>
      <c r="AF696" s="105"/>
      <c r="AG696" s="105"/>
      <c r="AH696" s="105"/>
      <c r="AI696" s="105"/>
      <c r="AJ696" s="105"/>
      <c r="AK696" s="105"/>
      <c r="AL696" s="105"/>
      <c r="AM696" s="105"/>
      <c r="AN696" s="105"/>
      <c r="AO696" s="105"/>
      <c r="AP696" s="105"/>
      <c r="AQ696" s="105"/>
      <c r="AR696" s="105"/>
      <c r="AS696" s="105"/>
      <c r="AT696" s="105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  <c r="BT696" s="105"/>
      <c r="BU696" s="105"/>
      <c r="BV696" s="105"/>
      <c r="BW696" s="105"/>
      <c r="BX696" s="105"/>
      <c r="BY696" s="105"/>
      <c r="BZ696" s="105"/>
      <c r="CA696" s="105"/>
      <c r="CB696" s="105"/>
      <c r="CC696" s="105"/>
      <c r="CD696" s="105"/>
      <c r="CE696" s="105"/>
      <c r="CF696" s="105"/>
      <c r="CG696" s="105"/>
    </row>
    <row r="697" spans="1:85" ht="12.7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  <c r="AA697" s="105"/>
      <c r="AB697" s="105"/>
      <c r="AC697" s="105"/>
      <c r="AD697" s="105"/>
      <c r="AE697" s="105"/>
      <c r="AF697" s="105"/>
      <c r="AG697" s="105"/>
      <c r="AH697" s="105"/>
      <c r="AI697" s="105"/>
      <c r="AJ697" s="105"/>
      <c r="AK697" s="105"/>
      <c r="AL697" s="105"/>
      <c r="AM697" s="105"/>
      <c r="AN697" s="105"/>
      <c r="AO697" s="105"/>
      <c r="AP697" s="105"/>
      <c r="AQ697" s="105"/>
      <c r="AR697" s="105"/>
      <c r="AS697" s="105"/>
      <c r="AT697" s="105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  <c r="BT697" s="105"/>
      <c r="BU697" s="105"/>
      <c r="BV697" s="105"/>
      <c r="BW697" s="105"/>
      <c r="BX697" s="105"/>
      <c r="BY697" s="105"/>
      <c r="BZ697" s="105"/>
      <c r="CA697" s="105"/>
      <c r="CB697" s="105"/>
      <c r="CC697" s="105"/>
      <c r="CD697" s="105"/>
      <c r="CE697" s="105"/>
      <c r="CF697" s="105"/>
      <c r="CG697" s="105"/>
    </row>
    <row r="698" spans="1:85" ht="12.7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  <c r="AA698" s="105"/>
      <c r="AB698" s="105"/>
      <c r="AC698" s="105"/>
      <c r="AD698" s="105"/>
      <c r="AE698" s="105"/>
      <c r="AF698" s="105"/>
      <c r="AG698" s="105"/>
      <c r="AH698" s="105"/>
      <c r="AI698" s="105"/>
      <c r="AJ698" s="105"/>
      <c r="AK698" s="105"/>
      <c r="AL698" s="105"/>
      <c r="AM698" s="105"/>
      <c r="AN698" s="105"/>
      <c r="AO698" s="105"/>
      <c r="AP698" s="105"/>
      <c r="AQ698" s="105"/>
      <c r="AR698" s="105"/>
      <c r="AS698" s="105"/>
      <c r="AT698" s="105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  <c r="BT698" s="105"/>
      <c r="BU698" s="105"/>
      <c r="BV698" s="105"/>
      <c r="BW698" s="105"/>
      <c r="BX698" s="105"/>
      <c r="BY698" s="105"/>
      <c r="BZ698" s="105"/>
      <c r="CA698" s="105"/>
      <c r="CB698" s="105"/>
      <c r="CC698" s="105"/>
      <c r="CD698" s="105"/>
      <c r="CE698" s="105"/>
      <c r="CF698" s="105"/>
      <c r="CG698" s="105"/>
    </row>
    <row r="699" spans="1:85" ht="12.7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  <c r="AA699" s="105"/>
      <c r="AB699" s="105"/>
      <c r="AC699" s="105"/>
      <c r="AD699" s="105"/>
      <c r="AE699" s="105"/>
      <c r="AF699" s="105"/>
      <c r="AG699" s="105"/>
      <c r="AH699" s="105"/>
      <c r="AI699" s="105"/>
      <c r="AJ699" s="105"/>
      <c r="AK699" s="105"/>
      <c r="AL699" s="105"/>
      <c r="AM699" s="105"/>
      <c r="AN699" s="105"/>
      <c r="AO699" s="105"/>
      <c r="AP699" s="105"/>
      <c r="AQ699" s="105"/>
      <c r="AR699" s="105"/>
      <c r="AS699" s="105"/>
      <c r="AT699" s="105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  <c r="BT699" s="105"/>
      <c r="BU699" s="105"/>
      <c r="BV699" s="105"/>
      <c r="BW699" s="105"/>
      <c r="BX699" s="105"/>
      <c r="BY699" s="105"/>
      <c r="BZ699" s="105"/>
      <c r="CA699" s="105"/>
      <c r="CB699" s="105"/>
      <c r="CC699" s="105"/>
      <c r="CD699" s="105"/>
      <c r="CE699" s="105"/>
      <c r="CF699" s="105"/>
      <c r="CG699" s="105"/>
    </row>
    <row r="700" spans="1:85" ht="12.7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  <c r="AA700" s="105"/>
      <c r="AB700" s="105"/>
      <c r="AC700" s="105"/>
      <c r="AD700" s="105"/>
      <c r="AE700" s="105"/>
      <c r="AF700" s="105"/>
      <c r="AG700" s="105"/>
      <c r="AH700" s="105"/>
      <c r="AI700" s="105"/>
      <c r="AJ700" s="105"/>
      <c r="AK700" s="105"/>
      <c r="AL700" s="105"/>
      <c r="AM700" s="105"/>
      <c r="AN700" s="105"/>
      <c r="AO700" s="105"/>
      <c r="AP700" s="105"/>
      <c r="AQ700" s="105"/>
      <c r="AR700" s="105"/>
      <c r="AS700" s="105"/>
      <c r="AT700" s="105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  <c r="BT700" s="105"/>
      <c r="BU700" s="105"/>
      <c r="BV700" s="105"/>
      <c r="BW700" s="105"/>
      <c r="BX700" s="105"/>
      <c r="BY700" s="105"/>
      <c r="BZ700" s="105"/>
      <c r="CA700" s="105"/>
      <c r="CB700" s="105"/>
      <c r="CC700" s="105"/>
      <c r="CD700" s="105"/>
      <c r="CE700" s="105"/>
      <c r="CF700" s="105"/>
      <c r="CG700" s="105"/>
    </row>
    <row r="701" spans="1:85" ht="12.7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  <c r="AA701" s="105"/>
      <c r="AB701" s="105"/>
      <c r="AC701" s="105"/>
      <c r="AD701" s="105"/>
      <c r="AE701" s="105"/>
      <c r="AF701" s="105"/>
      <c r="AG701" s="105"/>
      <c r="AH701" s="105"/>
      <c r="AI701" s="105"/>
      <c r="AJ701" s="105"/>
      <c r="AK701" s="105"/>
      <c r="AL701" s="105"/>
      <c r="AM701" s="105"/>
      <c r="AN701" s="105"/>
      <c r="AO701" s="105"/>
      <c r="AP701" s="105"/>
      <c r="AQ701" s="105"/>
      <c r="AR701" s="105"/>
      <c r="AS701" s="105"/>
      <c r="AT701" s="105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  <c r="BT701" s="105"/>
      <c r="BU701" s="105"/>
      <c r="BV701" s="105"/>
      <c r="BW701" s="105"/>
      <c r="BX701" s="105"/>
      <c r="BY701" s="105"/>
      <c r="BZ701" s="105"/>
      <c r="CA701" s="105"/>
      <c r="CB701" s="105"/>
      <c r="CC701" s="105"/>
      <c r="CD701" s="105"/>
      <c r="CE701" s="105"/>
      <c r="CF701" s="105"/>
      <c r="CG701" s="105"/>
    </row>
    <row r="702" spans="1:85" ht="12.7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  <c r="AA702" s="105"/>
      <c r="AB702" s="105"/>
      <c r="AC702" s="105"/>
      <c r="AD702" s="105"/>
      <c r="AE702" s="105"/>
      <c r="AF702" s="105"/>
      <c r="AG702" s="105"/>
      <c r="AH702" s="105"/>
      <c r="AI702" s="105"/>
      <c r="AJ702" s="105"/>
      <c r="AK702" s="105"/>
      <c r="AL702" s="105"/>
      <c r="AM702" s="105"/>
      <c r="AN702" s="105"/>
      <c r="AO702" s="105"/>
      <c r="AP702" s="105"/>
      <c r="AQ702" s="105"/>
      <c r="AR702" s="105"/>
      <c r="AS702" s="105"/>
      <c r="AT702" s="105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  <c r="BT702" s="105"/>
      <c r="BU702" s="105"/>
      <c r="BV702" s="105"/>
      <c r="BW702" s="105"/>
      <c r="BX702" s="105"/>
      <c r="BY702" s="105"/>
      <c r="BZ702" s="105"/>
      <c r="CA702" s="105"/>
      <c r="CB702" s="105"/>
      <c r="CC702" s="105"/>
      <c r="CD702" s="105"/>
      <c r="CE702" s="105"/>
      <c r="CF702" s="105"/>
      <c r="CG702" s="105"/>
    </row>
    <row r="703" spans="1:85" ht="12.7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  <c r="AA703" s="105"/>
      <c r="AB703" s="105"/>
      <c r="AC703" s="105"/>
      <c r="AD703" s="105"/>
      <c r="AE703" s="105"/>
      <c r="AF703" s="105"/>
      <c r="AG703" s="105"/>
      <c r="AH703" s="105"/>
      <c r="AI703" s="105"/>
      <c r="AJ703" s="105"/>
      <c r="AK703" s="105"/>
      <c r="AL703" s="105"/>
      <c r="AM703" s="105"/>
      <c r="AN703" s="105"/>
      <c r="AO703" s="105"/>
      <c r="AP703" s="105"/>
      <c r="AQ703" s="105"/>
      <c r="AR703" s="105"/>
      <c r="AS703" s="105"/>
      <c r="AT703" s="105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  <c r="BT703" s="105"/>
      <c r="BU703" s="105"/>
      <c r="BV703" s="105"/>
      <c r="BW703" s="105"/>
      <c r="BX703" s="105"/>
      <c r="BY703" s="105"/>
      <c r="BZ703" s="105"/>
      <c r="CA703" s="105"/>
      <c r="CB703" s="105"/>
      <c r="CC703" s="105"/>
      <c r="CD703" s="105"/>
      <c r="CE703" s="105"/>
      <c r="CF703" s="105"/>
      <c r="CG703" s="105"/>
    </row>
    <row r="704" spans="1:85" ht="12.7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  <c r="AA704" s="105"/>
      <c r="AB704" s="105"/>
      <c r="AC704" s="105"/>
      <c r="AD704" s="105"/>
      <c r="AE704" s="105"/>
      <c r="AF704" s="105"/>
      <c r="AG704" s="105"/>
      <c r="AH704" s="105"/>
      <c r="AI704" s="105"/>
      <c r="AJ704" s="105"/>
      <c r="AK704" s="105"/>
      <c r="AL704" s="105"/>
      <c r="AM704" s="105"/>
      <c r="AN704" s="105"/>
      <c r="AO704" s="105"/>
      <c r="AP704" s="105"/>
      <c r="AQ704" s="105"/>
      <c r="AR704" s="105"/>
      <c r="AS704" s="105"/>
      <c r="AT704" s="105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  <c r="BT704" s="105"/>
      <c r="BU704" s="105"/>
      <c r="BV704" s="105"/>
      <c r="BW704" s="105"/>
      <c r="BX704" s="105"/>
      <c r="BY704" s="105"/>
      <c r="BZ704" s="105"/>
      <c r="CA704" s="105"/>
      <c r="CB704" s="105"/>
      <c r="CC704" s="105"/>
      <c r="CD704" s="105"/>
      <c r="CE704" s="105"/>
      <c r="CF704" s="105"/>
      <c r="CG704" s="105"/>
    </row>
    <row r="705" spans="1:85" ht="12.7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  <c r="AA705" s="105"/>
      <c r="AB705" s="105"/>
      <c r="AC705" s="105"/>
      <c r="AD705" s="105"/>
      <c r="AE705" s="105"/>
      <c r="AF705" s="105"/>
      <c r="AG705" s="105"/>
      <c r="AH705" s="105"/>
      <c r="AI705" s="105"/>
      <c r="AJ705" s="105"/>
      <c r="AK705" s="105"/>
      <c r="AL705" s="105"/>
      <c r="AM705" s="105"/>
      <c r="AN705" s="105"/>
      <c r="AO705" s="105"/>
      <c r="AP705" s="105"/>
      <c r="AQ705" s="105"/>
      <c r="AR705" s="105"/>
      <c r="AS705" s="105"/>
      <c r="AT705" s="105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  <c r="BT705" s="105"/>
      <c r="BU705" s="105"/>
      <c r="BV705" s="105"/>
      <c r="BW705" s="105"/>
      <c r="BX705" s="105"/>
      <c r="BY705" s="105"/>
      <c r="BZ705" s="105"/>
      <c r="CA705" s="105"/>
      <c r="CB705" s="105"/>
      <c r="CC705" s="105"/>
      <c r="CD705" s="105"/>
      <c r="CE705" s="105"/>
      <c r="CF705" s="105"/>
      <c r="CG705" s="105"/>
    </row>
    <row r="706" spans="1:85" ht="12.7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  <c r="AA706" s="105"/>
      <c r="AB706" s="105"/>
      <c r="AC706" s="105"/>
      <c r="AD706" s="105"/>
      <c r="AE706" s="105"/>
      <c r="AF706" s="105"/>
      <c r="AG706" s="105"/>
      <c r="AH706" s="105"/>
      <c r="AI706" s="105"/>
      <c r="AJ706" s="105"/>
      <c r="AK706" s="105"/>
      <c r="AL706" s="105"/>
      <c r="AM706" s="105"/>
      <c r="AN706" s="105"/>
      <c r="AO706" s="105"/>
      <c r="AP706" s="105"/>
      <c r="AQ706" s="105"/>
      <c r="AR706" s="105"/>
      <c r="AS706" s="105"/>
      <c r="AT706" s="105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  <c r="BT706" s="105"/>
      <c r="BU706" s="105"/>
      <c r="BV706" s="105"/>
      <c r="BW706" s="105"/>
      <c r="BX706" s="105"/>
      <c r="BY706" s="105"/>
      <c r="BZ706" s="105"/>
      <c r="CA706" s="105"/>
      <c r="CB706" s="105"/>
      <c r="CC706" s="105"/>
      <c r="CD706" s="105"/>
      <c r="CE706" s="105"/>
      <c r="CF706" s="105"/>
      <c r="CG706" s="105"/>
    </row>
    <row r="707" spans="1:85" ht="12.7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  <c r="AA707" s="105"/>
      <c r="AB707" s="105"/>
      <c r="AC707" s="105"/>
      <c r="AD707" s="105"/>
      <c r="AE707" s="105"/>
      <c r="AF707" s="105"/>
      <c r="AG707" s="105"/>
      <c r="AH707" s="105"/>
      <c r="AI707" s="105"/>
      <c r="AJ707" s="105"/>
      <c r="AK707" s="105"/>
      <c r="AL707" s="105"/>
      <c r="AM707" s="105"/>
      <c r="AN707" s="105"/>
      <c r="AO707" s="105"/>
      <c r="AP707" s="105"/>
      <c r="AQ707" s="105"/>
      <c r="AR707" s="105"/>
      <c r="AS707" s="105"/>
      <c r="AT707" s="105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  <c r="BT707" s="105"/>
      <c r="BU707" s="105"/>
      <c r="BV707" s="105"/>
      <c r="BW707" s="105"/>
      <c r="BX707" s="105"/>
      <c r="BY707" s="105"/>
      <c r="BZ707" s="105"/>
      <c r="CA707" s="105"/>
      <c r="CB707" s="105"/>
      <c r="CC707" s="105"/>
      <c r="CD707" s="105"/>
      <c r="CE707" s="105"/>
      <c r="CF707" s="105"/>
      <c r="CG707" s="105"/>
    </row>
    <row r="708" spans="1:85" ht="12.7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  <c r="AA708" s="105"/>
      <c r="AB708" s="105"/>
      <c r="AC708" s="105"/>
      <c r="AD708" s="105"/>
      <c r="AE708" s="105"/>
      <c r="AF708" s="105"/>
      <c r="AG708" s="105"/>
      <c r="AH708" s="105"/>
      <c r="AI708" s="105"/>
      <c r="AJ708" s="105"/>
      <c r="AK708" s="105"/>
      <c r="AL708" s="105"/>
      <c r="AM708" s="105"/>
      <c r="AN708" s="105"/>
      <c r="AO708" s="105"/>
      <c r="AP708" s="105"/>
      <c r="AQ708" s="105"/>
      <c r="AR708" s="105"/>
      <c r="AS708" s="105"/>
      <c r="AT708" s="105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  <c r="BT708" s="105"/>
      <c r="BU708" s="105"/>
      <c r="BV708" s="105"/>
      <c r="BW708" s="105"/>
      <c r="BX708" s="105"/>
      <c r="BY708" s="105"/>
      <c r="BZ708" s="105"/>
      <c r="CA708" s="105"/>
      <c r="CB708" s="105"/>
      <c r="CC708" s="105"/>
      <c r="CD708" s="105"/>
      <c r="CE708" s="105"/>
      <c r="CF708" s="105"/>
      <c r="CG708" s="105"/>
    </row>
    <row r="709" spans="1:85" ht="12.7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  <c r="AA709" s="105"/>
      <c r="AB709" s="105"/>
      <c r="AC709" s="105"/>
      <c r="AD709" s="105"/>
      <c r="AE709" s="105"/>
      <c r="AF709" s="105"/>
      <c r="AG709" s="105"/>
      <c r="AH709" s="105"/>
      <c r="AI709" s="105"/>
      <c r="AJ709" s="105"/>
      <c r="AK709" s="105"/>
      <c r="AL709" s="105"/>
      <c r="AM709" s="105"/>
      <c r="AN709" s="105"/>
      <c r="AO709" s="105"/>
      <c r="AP709" s="105"/>
      <c r="AQ709" s="105"/>
      <c r="AR709" s="105"/>
      <c r="AS709" s="105"/>
      <c r="AT709" s="105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  <c r="BT709" s="105"/>
      <c r="BU709" s="105"/>
      <c r="BV709" s="105"/>
      <c r="BW709" s="105"/>
      <c r="BX709" s="105"/>
      <c r="BY709" s="105"/>
      <c r="BZ709" s="105"/>
      <c r="CA709" s="105"/>
      <c r="CB709" s="105"/>
      <c r="CC709" s="105"/>
      <c r="CD709" s="105"/>
      <c r="CE709" s="105"/>
      <c r="CF709" s="105"/>
      <c r="CG709" s="105"/>
    </row>
    <row r="710" spans="1:85" ht="12.7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  <c r="AA710" s="105"/>
      <c r="AB710" s="105"/>
      <c r="AC710" s="105"/>
      <c r="AD710" s="105"/>
      <c r="AE710" s="105"/>
      <c r="AF710" s="105"/>
      <c r="AG710" s="105"/>
      <c r="AH710" s="105"/>
      <c r="AI710" s="105"/>
      <c r="AJ710" s="105"/>
      <c r="AK710" s="105"/>
      <c r="AL710" s="105"/>
      <c r="AM710" s="105"/>
      <c r="AN710" s="105"/>
      <c r="AO710" s="105"/>
      <c r="AP710" s="105"/>
      <c r="AQ710" s="105"/>
      <c r="AR710" s="105"/>
      <c r="AS710" s="105"/>
      <c r="AT710" s="105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  <c r="BT710" s="105"/>
      <c r="BU710" s="105"/>
      <c r="BV710" s="105"/>
      <c r="BW710" s="105"/>
      <c r="BX710" s="105"/>
      <c r="BY710" s="105"/>
      <c r="BZ710" s="105"/>
      <c r="CA710" s="105"/>
      <c r="CB710" s="105"/>
      <c r="CC710" s="105"/>
      <c r="CD710" s="105"/>
      <c r="CE710" s="105"/>
      <c r="CF710" s="105"/>
      <c r="CG710" s="105"/>
    </row>
    <row r="711" spans="1:85" ht="12.7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  <c r="AA711" s="105"/>
      <c r="AB711" s="105"/>
      <c r="AC711" s="105"/>
      <c r="AD711" s="105"/>
      <c r="AE711" s="105"/>
      <c r="AF711" s="105"/>
      <c r="AG711" s="105"/>
      <c r="AH711" s="105"/>
      <c r="AI711" s="105"/>
      <c r="AJ711" s="105"/>
      <c r="AK711" s="105"/>
      <c r="AL711" s="105"/>
      <c r="AM711" s="105"/>
      <c r="AN711" s="105"/>
      <c r="AO711" s="105"/>
      <c r="AP711" s="105"/>
      <c r="AQ711" s="105"/>
      <c r="AR711" s="105"/>
      <c r="AS711" s="105"/>
      <c r="AT711" s="105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  <c r="BT711" s="105"/>
      <c r="BU711" s="105"/>
      <c r="BV711" s="105"/>
      <c r="BW711" s="105"/>
      <c r="BX711" s="105"/>
      <c r="BY711" s="105"/>
      <c r="BZ711" s="105"/>
      <c r="CA711" s="105"/>
      <c r="CB711" s="105"/>
      <c r="CC711" s="105"/>
      <c r="CD711" s="105"/>
      <c r="CE711" s="105"/>
      <c r="CF711" s="105"/>
      <c r="CG711" s="105"/>
    </row>
    <row r="712" spans="1:85" ht="12.7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  <c r="AA712" s="105"/>
      <c r="AB712" s="105"/>
      <c r="AC712" s="105"/>
      <c r="AD712" s="105"/>
      <c r="AE712" s="105"/>
      <c r="AF712" s="105"/>
      <c r="AG712" s="105"/>
      <c r="AH712" s="105"/>
      <c r="AI712" s="105"/>
      <c r="AJ712" s="105"/>
      <c r="AK712" s="105"/>
      <c r="AL712" s="105"/>
      <c r="AM712" s="105"/>
      <c r="AN712" s="105"/>
      <c r="AO712" s="105"/>
      <c r="AP712" s="105"/>
      <c r="AQ712" s="105"/>
      <c r="AR712" s="105"/>
      <c r="AS712" s="105"/>
      <c r="AT712" s="105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  <c r="BT712" s="105"/>
      <c r="BU712" s="105"/>
      <c r="BV712" s="105"/>
      <c r="BW712" s="105"/>
      <c r="BX712" s="105"/>
      <c r="BY712" s="105"/>
      <c r="BZ712" s="105"/>
      <c r="CA712" s="105"/>
      <c r="CB712" s="105"/>
      <c r="CC712" s="105"/>
      <c r="CD712" s="105"/>
      <c r="CE712" s="105"/>
      <c r="CF712" s="105"/>
      <c r="CG712" s="105"/>
    </row>
    <row r="713" spans="1:85" ht="12.7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  <c r="AA713" s="105"/>
      <c r="AB713" s="105"/>
      <c r="AC713" s="105"/>
      <c r="AD713" s="105"/>
      <c r="AE713" s="105"/>
      <c r="AF713" s="105"/>
      <c r="AG713" s="105"/>
      <c r="AH713" s="105"/>
      <c r="AI713" s="105"/>
      <c r="AJ713" s="105"/>
      <c r="AK713" s="105"/>
      <c r="AL713" s="105"/>
      <c r="AM713" s="105"/>
      <c r="AN713" s="105"/>
      <c r="AO713" s="105"/>
      <c r="AP713" s="105"/>
      <c r="AQ713" s="105"/>
      <c r="AR713" s="105"/>
      <c r="AS713" s="105"/>
      <c r="AT713" s="105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  <c r="BT713" s="105"/>
      <c r="BU713" s="105"/>
      <c r="BV713" s="105"/>
      <c r="BW713" s="105"/>
      <c r="BX713" s="105"/>
      <c r="BY713" s="105"/>
      <c r="BZ713" s="105"/>
      <c r="CA713" s="105"/>
      <c r="CB713" s="105"/>
      <c r="CC713" s="105"/>
      <c r="CD713" s="105"/>
      <c r="CE713" s="105"/>
      <c r="CF713" s="105"/>
      <c r="CG713" s="105"/>
    </row>
    <row r="714" spans="1:85" ht="12.7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  <c r="AA714" s="105"/>
      <c r="AB714" s="105"/>
      <c r="AC714" s="105"/>
      <c r="AD714" s="105"/>
      <c r="AE714" s="105"/>
      <c r="AF714" s="105"/>
      <c r="AG714" s="105"/>
      <c r="AH714" s="105"/>
      <c r="AI714" s="105"/>
      <c r="AJ714" s="105"/>
      <c r="AK714" s="105"/>
      <c r="AL714" s="105"/>
      <c r="AM714" s="105"/>
      <c r="AN714" s="105"/>
      <c r="AO714" s="105"/>
      <c r="AP714" s="105"/>
      <c r="AQ714" s="105"/>
      <c r="AR714" s="105"/>
      <c r="AS714" s="105"/>
      <c r="AT714" s="105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  <c r="BT714" s="105"/>
      <c r="BU714" s="105"/>
      <c r="BV714" s="105"/>
      <c r="BW714" s="105"/>
      <c r="BX714" s="105"/>
      <c r="BY714" s="105"/>
      <c r="BZ714" s="105"/>
      <c r="CA714" s="105"/>
      <c r="CB714" s="105"/>
      <c r="CC714" s="105"/>
      <c r="CD714" s="105"/>
      <c r="CE714" s="105"/>
      <c r="CF714" s="105"/>
      <c r="CG714" s="105"/>
    </row>
    <row r="715" spans="1:85" ht="12.7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  <c r="AA715" s="105"/>
      <c r="AB715" s="105"/>
      <c r="AC715" s="105"/>
      <c r="AD715" s="105"/>
      <c r="AE715" s="105"/>
      <c r="AF715" s="105"/>
      <c r="AG715" s="105"/>
      <c r="AH715" s="105"/>
      <c r="AI715" s="105"/>
      <c r="AJ715" s="105"/>
      <c r="AK715" s="105"/>
      <c r="AL715" s="105"/>
      <c r="AM715" s="105"/>
      <c r="AN715" s="105"/>
      <c r="AO715" s="105"/>
      <c r="AP715" s="105"/>
      <c r="AQ715" s="105"/>
      <c r="AR715" s="105"/>
      <c r="AS715" s="105"/>
      <c r="AT715" s="105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  <c r="BT715" s="105"/>
      <c r="BU715" s="105"/>
      <c r="BV715" s="105"/>
      <c r="BW715" s="105"/>
      <c r="BX715" s="105"/>
      <c r="BY715" s="105"/>
      <c r="BZ715" s="105"/>
      <c r="CA715" s="105"/>
      <c r="CB715" s="105"/>
      <c r="CC715" s="105"/>
      <c r="CD715" s="105"/>
      <c r="CE715" s="105"/>
      <c r="CF715" s="105"/>
      <c r="CG715" s="105"/>
    </row>
    <row r="716" spans="1:85" ht="12.7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  <c r="AA716" s="105"/>
      <c r="AB716" s="105"/>
      <c r="AC716" s="105"/>
      <c r="AD716" s="105"/>
      <c r="AE716" s="105"/>
      <c r="AF716" s="105"/>
      <c r="AG716" s="105"/>
      <c r="AH716" s="105"/>
      <c r="AI716" s="105"/>
      <c r="AJ716" s="105"/>
      <c r="AK716" s="105"/>
      <c r="AL716" s="105"/>
      <c r="AM716" s="105"/>
      <c r="AN716" s="105"/>
      <c r="AO716" s="105"/>
      <c r="AP716" s="105"/>
      <c r="AQ716" s="105"/>
      <c r="AR716" s="105"/>
      <c r="AS716" s="105"/>
      <c r="AT716" s="105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  <c r="BT716" s="105"/>
      <c r="BU716" s="105"/>
      <c r="BV716" s="105"/>
      <c r="BW716" s="105"/>
      <c r="BX716" s="105"/>
      <c r="BY716" s="105"/>
      <c r="BZ716" s="105"/>
      <c r="CA716" s="105"/>
      <c r="CB716" s="105"/>
      <c r="CC716" s="105"/>
      <c r="CD716" s="105"/>
      <c r="CE716" s="105"/>
      <c r="CF716" s="105"/>
      <c r="CG716" s="105"/>
    </row>
    <row r="717" spans="1:85" ht="12.7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  <c r="AA717" s="105"/>
      <c r="AB717" s="105"/>
      <c r="AC717" s="105"/>
      <c r="AD717" s="105"/>
      <c r="AE717" s="105"/>
      <c r="AF717" s="105"/>
      <c r="AG717" s="105"/>
      <c r="AH717" s="105"/>
      <c r="AI717" s="105"/>
      <c r="AJ717" s="105"/>
      <c r="AK717" s="105"/>
      <c r="AL717" s="105"/>
      <c r="AM717" s="105"/>
      <c r="AN717" s="105"/>
      <c r="AO717" s="105"/>
      <c r="AP717" s="105"/>
      <c r="AQ717" s="105"/>
      <c r="AR717" s="105"/>
      <c r="AS717" s="105"/>
      <c r="AT717" s="105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  <c r="BT717" s="105"/>
      <c r="BU717" s="105"/>
      <c r="BV717" s="105"/>
      <c r="BW717" s="105"/>
      <c r="BX717" s="105"/>
      <c r="BY717" s="105"/>
      <c r="BZ717" s="105"/>
      <c r="CA717" s="105"/>
      <c r="CB717" s="105"/>
      <c r="CC717" s="105"/>
      <c r="CD717" s="105"/>
      <c r="CE717" s="105"/>
      <c r="CF717" s="105"/>
      <c r="CG717" s="105"/>
    </row>
    <row r="718" spans="1:85" ht="12.7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  <c r="AA718" s="105"/>
      <c r="AB718" s="105"/>
      <c r="AC718" s="105"/>
      <c r="AD718" s="105"/>
      <c r="AE718" s="105"/>
      <c r="AF718" s="105"/>
      <c r="AG718" s="105"/>
      <c r="AH718" s="105"/>
      <c r="AI718" s="105"/>
      <c r="AJ718" s="105"/>
      <c r="AK718" s="105"/>
      <c r="AL718" s="105"/>
      <c r="AM718" s="105"/>
      <c r="AN718" s="105"/>
      <c r="AO718" s="105"/>
      <c r="AP718" s="105"/>
      <c r="AQ718" s="105"/>
      <c r="AR718" s="105"/>
      <c r="AS718" s="105"/>
      <c r="AT718" s="105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  <c r="BT718" s="105"/>
      <c r="BU718" s="105"/>
      <c r="BV718" s="105"/>
      <c r="BW718" s="105"/>
      <c r="BX718" s="105"/>
      <c r="BY718" s="105"/>
      <c r="BZ718" s="105"/>
      <c r="CA718" s="105"/>
      <c r="CB718" s="105"/>
      <c r="CC718" s="105"/>
      <c r="CD718" s="105"/>
      <c r="CE718" s="105"/>
      <c r="CF718" s="105"/>
      <c r="CG718" s="105"/>
    </row>
    <row r="719" spans="1:85" ht="12.7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  <c r="AA719" s="105"/>
      <c r="AB719" s="105"/>
      <c r="AC719" s="105"/>
      <c r="AD719" s="105"/>
      <c r="AE719" s="105"/>
      <c r="AF719" s="105"/>
      <c r="AG719" s="105"/>
      <c r="AH719" s="105"/>
      <c r="AI719" s="105"/>
      <c r="AJ719" s="105"/>
      <c r="AK719" s="105"/>
      <c r="AL719" s="105"/>
      <c r="AM719" s="105"/>
      <c r="AN719" s="105"/>
      <c r="AO719" s="105"/>
      <c r="AP719" s="105"/>
      <c r="AQ719" s="105"/>
      <c r="AR719" s="105"/>
      <c r="AS719" s="105"/>
      <c r="AT719" s="105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  <c r="BT719" s="105"/>
      <c r="BU719" s="105"/>
      <c r="BV719" s="105"/>
      <c r="BW719" s="105"/>
      <c r="BX719" s="105"/>
      <c r="BY719" s="105"/>
      <c r="BZ719" s="105"/>
      <c r="CA719" s="105"/>
      <c r="CB719" s="105"/>
      <c r="CC719" s="105"/>
      <c r="CD719" s="105"/>
      <c r="CE719" s="105"/>
      <c r="CF719" s="105"/>
      <c r="CG719" s="105"/>
    </row>
    <row r="720" spans="1:85" ht="12.7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  <c r="AA720" s="105"/>
      <c r="AB720" s="105"/>
      <c r="AC720" s="105"/>
      <c r="AD720" s="105"/>
      <c r="AE720" s="105"/>
      <c r="AF720" s="105"/>
      <c r="AG720" s="105"/>
      <c r="AH720" s="105"/>
      <c r="AI720" s="105"/>
      <c r="AJ720" s="105"/>
      <c r="AK720" s="105"/>
      <c r="AL720" s="105"/>
      <c r="AM720" s="105"/>
      <c r="AN720" s="105"/>
      <c r="AO720" s="105"/>
      <c r="AP720" s="105"/>
      <c r="AQ720" s="105"/>
      <c r="AR720" s="105"/>
      <c r="AS720" s="105"/>
      <c r="AT720" s="105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  <c r="BT720" s="105"/>
      <c r="BU720" s="105"/>
      <c r="BV720" s="105"/>
      <c r="BW720" s="105"/>
      <c r="BX720" s="105"/>
      <c r="BY720" s="105"/>
      <c r="BZ720" s="105"/>
      <c r="CA720" s="105"/>
      <c r="CB720" s="105"/>
      <c r="CC720" s="105"/>
      <c r="CD720" s="105"/>
      <c r="CE720" s="105"/>
      <c r="CF720" s="105"/>
      <c r="CG720" s="105"/>
    </row>
    <row r="721" spans="1:85" ht="12.7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  <c r="AA721" s="105"/>
      <c r="AB721" s="105"/>
      <c r="AC721" s="105"/>
      <c r="AD721" s="105"/>
      <c r="AE721" s="105"/>
      <c r="AF721" s="105"/>
      <c r="AG721" s="105"/>
      <c r="AH721" s="105"/>
      <c r="AI721" s="105"/>
      <c r="AJ721" s="105"/>
      <c r="AK721" s="105"/>
      <c r="AL721" s="105"/>
      <c r="AM721" s="105"/>
      <c r="AN721" s="105"/>
      <c r="AO721" s="105"/>
      <c r="AP721" s="105"/>
      <c r="AQ721" s="105"/>
      <c r="AR721" s="105"/>
      <c r="AS721" s="105"/>
      <c r="AT721" s="105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  <c r="BT721" s="105"/>
      <c r="BU721" s="105"/>
      <c r="BV721" s="105"/>
      <c r="BW721" s="105"/>
      <c r="BX721" s="105"/>
      <c r="BY721" s="105"/>
      <c r="BZ721" s="105"/>
      <c r="CA721" s="105"/>
      <c r="CB721" s="105"/>
      <c r="CC721" s="105"/>
      <c r="CD721" s="105"/>
      <c r="CE721" s="105"/>
      <c r="CF721" s="105"/>
      <c r="CG721" s="105"/>
    </row>
    <row r="722" spans="1:85" ht="12.7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  <c r="AA722" s="105"/>
      <c r="AB722" s="105"/>
      <c r="AC722" s="105"/>
      <c r="AD722" s="105"/>
      <c r="AE722" s="105"/>
      <c r="AF722" s="105"/>
      <c r="AG722" s="105"/>
      <c r="AH722" s="105"/>
      <c r="AI722" s="105"/>
      <c r="AJ722" s="105"/>
      <c r="AK722" s="105"/>
      <c r="AL722" s="105"/>
      <c r="AM722" s="105"/>
      <c r="AN722" s="105"/>
      <c r="AO722" s="105"/>
      <c r="AP722" s="105"/>
      <c r="AQ722" s="105"/>
      <c r="AR722" s="105"/>
      <c r="AS722" s="105"/>
      <c r="AT722" s="105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  <c r="BT722" s="105"/>
      <c r="BU722" s="105"/>
      <c r="BV722" s="105"/>
      <c r="BW722" s="105"/>
      <c r="BX722" s="105"/>
      <c r="BY722" s="105"/>
      <c r="BZ722" s="105"/>
      <c r="CA722" s="105"/>
      <c r="CB722" s="105"/>
      <c r="CC722" s="105"/>
      <c r="CD722" s="105"/>
      <c r="CE722" s="105"/>
      <c r="CF722" s="105"/>
      <c r="CG722" s="105"/>
    </row>
    <row r="723" spans="1:85" ht="12.7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  <c r="AA723" s="105"/>
      <c r="AB723" s="105"/>
      <c r="AC723" s="105"/>
      <c r="AD723" s="105"/>
      <c r="AE723" s="105"/>
      <c r="AF723" s="105"/>
      <c r="AG723" s="105"/>
      <c r="AH723" s="105"/>
      <c r="AI723" s="105"/>
      <c r="AJ723" s="105"/>
      <c r="AK723" s="105"/>
      <c r="AL723" s="105"/>
      <c r="AM723" s="105"/>
      <c r="AN723" s="105"/>
      <c r="AO723" s="105"/>
      <c r="AP723" s="105"/>
      <c r="AQ723" s="105"/>
      <c r="AR723" s="105"/>
      <c r="AS723" s="105"/>
      <c r="AT723" s="105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  <c r="BT723" s="105"/>
      <c r="BU723" s="105"/>
      <c r="BV723" s="105"/>
      <c r="BW723" s="105"/>
      <c r="BX723" s="105"/>
      <c r="BY723" s="105"/>
      <c r="BZ723" s="105"/>
      <c r="CA723" s="105"/>
      <c r="CB723" s="105"/>
      <c r="CC723" s="105"/>
      <c r="CD723" s="105"/>
      <c r="CE723" s="105"/>
      <c r="CF723" s="105"/>
      <c r="CG723" s="105"/>
    </row>
    <row r="724" spans="1:85" ht="12.7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  <c r="AA724" s="105"/>
      <c r="AB724" s="105"/>
      <c r="AC724" s="105"/>
      <c r="AD724" s="105"/>
      <c r="AE724" s="105"/>
      <c r="AF724" s="105"/>
      <c r="AG724" s="105"/>
      <c r="AH724" s="105"/>
      <c r="AI724" s="105"/>
      <c r="AJ724" s="105"/>
      <c r="AK724" s="105"/>
      <c r="AL724" s="105"/>
      <c r="AM724" s="105"/>
      <c r="AN724" s="105"/>
      <c r="AO724" s="105"/>
      <c r="AP724" s="105"/>
      <c r="AQ724" s="105"/>
      <c r="AR724" s="105"/>
      <c r="AS724" s="105"/>
      <c r="AT724" s="105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  <c r="BT724" s="105"/>
      <c r="BU724" s="105"/>
      <c r="BV724" s="105"/>
      <c r="BW724" s="105"/>
      <c r="BX724" s="105"/>
      <c r="BY724" s="105"/>
      <c r="BZ724" s="105"/>
      <c r="CA724" s="105"/>
      <c r="CB724" s="105"/>
      <c r="CC724" s="105"/>
      <c r="CD724" s="105"/>
      <c r="CE724" s="105"/>
      <c r="CF724" s="105"/>
      <c r="CG724" s="105"/>
    </row>
    <row r="725" spans="1:85" ht="12.7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  <c r="AA725" s="105"/>
      <c r="AB725" s="105"/>
      <c r="AC725" s="105"/>
      <c r="AD725" s="105"/>
      <c r="AE725" s="105"/>
      <c r="AF725" s="105"/>
      <c r="AG725" s="105"/>
      <c r="AH725" s="105"/>
      <c r="AI725" s="105"/>
      <c r="AJ725" s="105"/>
      <c r="AK725" s="105"/>
      <c r="AL725" s="105"/>
      <c r="AM725" s="105"/>
      <c r="AN725" s="105"/>
      <c r="AO725" s="105"/>
      <c r="AP725" s="105"/>
      <c r="AQ725" s="105"/>
      <c r="AR725" s="105"/>
      <c r="AS725" s="105"/>
      <c r="AT725" s="105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  <c r="BT725" s="105"/>
      <c r="BU725" s="105"/>
      <c r="BV725" s="105"/>
      <c r="BW725" s="105"/>
      <c r="BX725" s="105"/>
      <c r="BY725" s="105"/>
      <c r="BZ725" s="105"/>
      <c r="CA725" s="105"/>
      <c r="CB725" s="105"/>
      <c r="CC725" s="105"/>
      <c r="CD725" s="105"/>
      <c r="CE725" s="105"/>
      <c r="CF725" s="105"/>
      <c r="CG725" s="105"/>
    </row>
    <row r="726" spans="1:85" ht="12.7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  <c r="AA726" s="105"/>
      <c r="AB726" s="105"/>
      <c r="AC726" s="105"/>
      <c r="AD726" s="105"/>
      <c r="AE726" s="105"/>
      <c r="AF726" s="105"/>
      <c r="AG726" s="105"/>
      <c r="AH726" s="105"/>
      <c r="AI726" s="105"/>
      <c r="AJ726" s="105"/>
      <c r="AK726" s="105"/>
      <c r="AL726" s="105"/>
      <c r="AM726" s="105"/>
      <c r="AN726" s="105"/>
      <c r="AO726" s="105"/>
      <c r="AP726" s="105"/>
      <c r="AQ726" s="105"/>
      <c r="AR726" s="105"/>
      <c r="AS726" s="105"/>
      <c r="AT726" s="105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  <c r="BT726" s="105"/>
      <c r="BU726" s="105"/>
      <c r="BV726" s="105"/>
      <c r="BW726" s="105"/>
      <c r="BX726" s="105"/>
      <c r="BY726" s="105"/>
      <c r="BZ726" s="105"/>
      <c r="CA726" s="105"/>
      <c r="CB726" s="105"/>
      <c r="CC726" s="105"/>
      <c r="CD726" s="105"/>
      <c r="CE726" s="105"/>
      <c r="CF726" s="105"/>
      <c r="CG726" s="105"/>
    </row>
    <row r="727" spans="1:85" ht="12.7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  <c r="AA727" s="105"/>
      <c r="AB727" s="105"/>
      <c r="AC727" s="105"/>
      <c r="AD727" s="105"/>
      <c r="AE727" s="105"/>
      <c r="AF727" s="105"/>
      <c r="AG727" s="105"/>
      <c r="AH727" s="105"/>
      <c r="AI727" s="105"/>
      <c r="AJ727" s="105"/>
      <c r="AK727" s="105"/>
      <c r="AL727" s="105"/>
      <c r="AM727" s="105"/>
      <c r="AN727" s="105"/>
      <c r="AO727" s="105"/>
      <c r="AP727" s="105"/>
      <c r="AQ727" s="105"/>
      <c r="AR727" s="105"/>
      <c r="AS727" s="105"/>
      <c r="AT727" s="105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  <c r="BT727" s="105"/>
      <c r="BU727" s="105"/>
      <c r="BV727" s="105"/>
      <c r="BW727" s="105"/>
      <c r="BX727" s="105"/>
      <c r="BY727" s="105"/>
      <c r="BZ727" s="105"/>
      <c r="CA727" s="105"/>
      <c r="CB727" s="105"/>
      <c r="CC727" s="105"/>
      <c r="CD727" s="105"/>
      <c r="CE727" s="105"/>
      <c r="CF727" s="105"/>
      <c r="CG727" s="105"/>
    </row>
    <row r="728" spans="1:85" ht="12.7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  <c r="AA728" s="105"/>
      <c r="AB728" s="105"/>
      <c r="AC728" s="105"/>
      <c r="AD728" s="105"/>
      <c r="AE728" s="105"/>
      <c r="AF728" s="105"/>
      <c r="AG728" s="105"/>
      <c r="AH728" s="105"/>
      <c r="AI728" s="105"/>
      <c r="AJ728" s="105"/>
      <c r="AK728" s="105"/>
      <c r="AL728" s="105"/>
      <c r="AM728" s="105"/>
      <c r="AN728" s="105"/>
      <c r="AO728" s="105"/>
      <c r="AP728" s="105"/>
      <c r="AQ728" s="105"/>
      <c r="AR728" s="105"/>
      <c r="AS728" s="105"/>
      <c r="AT728" s="105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  <c r="BT728" s="105"/>
      <c r="BU728" s="105"/>
      <c r="BV728" s="105"/>
      <c r="BW728" s="105"/>
      <c r="BX728" s="105"/>
      <c r="BY728" s="105"/>
      <c r="BZ728" s="105"/>
      <c r="CA728" s="105"/>
      <c r="CB728" s="105"/>
      <c r="CC728" s="105"/>
      <c r="CD728" s="105"/>
      <c r="CE728" s="105"/>
      <c r="CF728" s="105"/>
      <c r="CG728" s="105"/>
    </row>
    <row r="729" spans="1:85" ht="12.7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  <c r="AA729" s="105"/>
      <c r="AB729" s="105"/>
      <c r="AC729" s="105"/>
      <c r="AD729" s="105"/>
      <c r="AE729" s="105"/>
      <c r="AF729" s="105"/>
      <c r="AG729" s="105"/>
      <c r="AH729" s="105"/>
      <c r="AI729" s="105"/>
      <c r="AJ729" s="105"/>
      <c r="AK729" s="105"/>
      <c r="AL729" s="105"/>
      <c r="AM729" s="105"/>
      <c r="AN729" s="105"/>
      <c r="AO729" s="105"/>
      <c r="AP729" s="105"/>
      <c r="AQ729" s="105"/>
      <c r="AR729" s="105"/>
      <c r="AS729" s="105"/>
      <c r="AT729" s="105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  <c r="BT729" s="105"/>
      <c r="BU729" s="105"/>
      <c r="BV729" s="105"/>
      <c r="BW729" s="105"/>
      <c r="BX729" s="105"/>
      <c r="BY729" s="105"/>
      <c r="BZ729" s="105"/>
      <c r="CA729" s="105"/>
      <c r="CB729" s="105"/>
      <c r="CC729" s="105"/>
      <c r="CD729" s="105"/>
      <c r="CE729" s="105"/>
      <c r="CF729" s="105"/>
      <c r="CG729" s="105"/>
    </row>
    <row r="730" spans="1:85" ht="12.7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  <c r="AA730" s="105"/>
      <c r="AB730" s="105"/>
      <c r="AC730" s="105"/>
      <c r="AD730" s="105"/>
      <c r="AE730" s="105"/>
      <c r="AF730" s="105"/>
      <c r="AG730" s="105"/>
      <c r="AH730" s="105"/>
      <c r="AI730" s="105"/>
      <c r="AJ730" s="105"/>
      <c r="AK730" s="105"/>
      <c r="AL730" s="105"/>
      <c r="AM730" s="105"/>
      <c r="AN730" s="105"/>
      <c r="AO730" s="105"/>
      <c r="AP730" s="105"/>
      <c r="AQ730" s="105"/>
      <c r="AR730" s="105"/>
      <c r="AS730" s="105"/>
      <c r="AT730" s="105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  <c r="BT730" s="105"/>
      <c r="BU730" s="105"/>
      <c r="BV730" s="105"/>
      <c r="BW730" s="105"/>
      <c r="BX730" s="105"/>
      <c r="BY730" s="105"/>
      <c r="BZ730" s="105"/>
      <c r="CA730" s="105"/>
      <c r="CB730" s="105"/>
      <c r="CC730" s="105"/>
      <c r="CD730" s="105"/>
      <c r="CE730" s="105"/>
      <c r="CF730" s="105"/>
      <c r="CG730" s="105"/>
    </row>
    <row r="731" spans="1:85" ht="12.7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  <c r="AA731" s="105"/>
      <c r="AB731" s="105"/>
      <c r="AC731" s="105"/>
      <c r="AD731" s="105"/>
      <c r="AE731" s="105"/>
      <c r="AF731" s="105"/>
      <c r="AG731" s="105"/>
      <c r="AH731" s="105"/>
      <c r="AI731" s="105"/>
      <c r="AJ731" s="105"/>
      <c r="AK731" s="105"/>
      <c r="AL731" s="105"/>
      <c r="AM731" s="105"/>
      <c r="AN731" s="105"/>
      <c r="AO731" s="105"/>
      <c r="AP731" s="105"/>
      <c r="AQ731" s="105"/>
      <c r="AR731" s="105"/>
      <c r="AS731" s="105"/>
      <c r="AT731" s="105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  <c r="BT731" s="105"/>
      <c r="BU731" s="105"/>
      <c r="BV731" s="105"/>
      <c r="BW731" s="105"/>
      <c r="BX731" s="105"/>
      <c r="BY731" s="105"/>
      <c r="BZ731" s="105"/>
      <c r="CA731" s="105"/>
      <c r="CB731" s="105"/>
      <c r="CC731" s="105"/>
      <c r="CD731" s="105"/>
      <c r="CE731" s="105"/>
      <c r="CF731" s="105"/>
      <c r="CG731" s="105"/>
    </row>
    <row r="732" spans="1:85" ht="12.7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  <c r="AA732" s="105"/>
      <c r="AB732" s="105"/>
      <c r="AC732" s="105"/>
      <c r="AD732" s="105"/>
      <c r="AE732" s="105"/>
      <c r="AF732" s="105"/>
      <c r="AG732" s="105"/>
      <c r="AH732" s="105"/>
      <c r="AI732" s="105"/>
      <c r="AJ732" s="105"/>
      <c r="AK732" s="105"/>
      <c r="AL732" s="105"/>
      <c r="AM732" s="105"/>
      <c r="AN732" s="105"/>
      <c r="AO732" s="105"/>
      <c r="AP732" s="105"/>
      <c r="AQ732" s="105"/>
      <c r="AR732" s="105"/>
      <c r="AS732" s="105"/>
      <c r="AT732" s="105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  <c r="BT732" s="105"/>
      <c r="BU732" s="105"/>
      <c r="BV732" s="105"/>
      <c r="BW732" s="105"/>
      <c r="BX732" s="105"/>
      <c r="BY732" s="105"/>
      <c r="BZ732" s="105"/>
      <c r="CA732" s="105"/>
      <c r="CB732" s="105"/>
      <c r="CC732" s="105"/>
      <c r="CD732" s="105"/>
      <c r="CE732" s="105"/>
      <c r="CF732" s="105"/>
      <c r="CG732" s="105"/>
    </row>
    <row r="733" spans="1:85" ht="12.7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  <c r="AA733" s="105"/>
      <c r="AB733" s="105"/>
      <c r="AC733" s="105"/>
      <c r="AD733" s="105"/>
      <c r="AE733" s="105"/>
      <c r="AF733" s="105"/>
      <c r="AG733" s="105"/>
      <c r="AH733" s="105"/>
      <c r="AI733" s="105"/>
      <c r="AJ733" s="105"/>
      <c r="AK733" s="105"/>
      <c r="AL733" s="105"/>
      <c r="AM733" s="105"/>
      <c r="AN733" s="105"/>
      <c r="AO733" s="105"/>
      <c r="AP733" s="105"/>
      <c r="AQ733" s="105"/>
      <c r="AR733" s="105"/>
      <c r="AS733" s="105"/>
      <c r="AT733" s="105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  <c r="BT733" s="105"/>
      <c r="BU733" s="105"/>
      <c r="BV733" s="105"/>
      <c r="BW733" s="105"/>
      <c r="BX733" s="105"/>
      <c r="BY733" s="105"/>
      <c r="BZ733" s="105"/>
      <c r="CA733" s="105"/>
      <c r="CB733" s="105"/>
      <c r="CC733" s="105"/>
      <c r="CD733" s="105"/>
      <c r="CE733" s="105"/>
      <c r="CF733" s="105"/>
      <c r="CG733" s="105"/>
    </row>
    <row r="734" spans="1:85" ht="12.7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  <c r="AA734" s="105"/>
      <c r="AB734" s="105"/>
      <c r="AC734" s="105"/>
      <c r="AD734" s="105"/>
      <c r="AE734" s="105"/>
      <c r="AF734" s="105"/>
      <c r="AG734" s="105"/>
      <c r="AH734" s="105"/>
      <c r="AI734" s="105"/>
      <c r="AJ734" s="105"/>
      <c r="AK734" s="105"/>
      <c r="AL734" s="105"/>
      <c r="AM734" s="105"/>
      <c r="AN734" s="105"/>
      <c r="AO734" s="105"/>
      <c r="AP734" s="105"/>
      <c r="AQ734" s="105"/>
      <c r="AR734" s="105"/>
      <c r="AS734" s="105"/>
      <c r="AT734" s="105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  <c r="BT734" s="105"/>
      <c r="BU734" s="105"/>
      <c r="BV734" s="105"/>
      <c r="BW734" s="105"/>
      <c r="BX734" s="105"/>
      <c r="BY734" s="105"/>
      <c r="BZ734" s="105"/>
      <c r="CA734" s="105"/>
      <c r="CB734" s="105"/>
      <c r="CC734" s="105"/>
      <c r="CD734" s="105"/>
      <c r="CE734" s="105"/>
      <c r="CF734" s="105"/>
      <c r="CG734" s="105"/>
    </row>
    <row r="735" spans="1:85" ht="12.7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  <c r="AA735" s="105"/>
      <c r="AB735" s="105"/>
      <c r="AC735" s="105"/>
      <c r="AD735" s="105"/>
      <c r="AE735" s="105"/>
      <c r="AF735" s="105"/>
      <c r="AG735" s="105"/>
      <c r="AH735" s="105"/>
      <c r="AI735" s="105"/>
      <c r="AJ735" s="105"/>
      <c r="AK735" s="105"/>
      <c r="AL735" s="105"/>
      <c r="AM735" s="105"/>
      <c r="AN735" s="105"/>
      <c r="AO735" s="105"/>
      <c r="AP735" s="105"/>
      <c r="AQ735" s="105"/>
      <c r="AR735" s="105"/>
      <c r="AS735" s="105"/>
      <c r="AT735" s="105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  <c r="BT735" s="105"/>
      <c r="BU735" s="105"/>
      <c r="BV735" s="105"/>
      <c r="BW735" s="105"/>
      <c r="BX735" s="105"/>
      <c r="BY735" s="105"/>
      <c r="BZ735" s="105"/>
      <c r="CA735" s="105"/>
      <c r="CB735" s="105"/>
      <c r="CC735" s="105"/>
      <c r="CD735" s="105"/>
      <c r="CE735" s="105"/>
      <c r="CF735" s="105"/>
      <c r="CG735" s="105"/>
    </row>
    <row r="736" spans="1:85" ht="12.7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  <c r="AA736" s="105"/>
      <c r="AB736" s="105"/>
      <c r="AC736" s="105"/>
      <c r="AD736" s="105"/>
      <c r="AE736" s="105"/>
      <c r="AF736" s="105"/>
      <c r="AG736" s="105"/>
      <c r="AH736" s="105"/>
      <c r="AI736" s="105"/>
      <c r="AJ736" s="105"/>
      <c r="AK736" s="105"/>
      <c r="AL736" s="105"/>
      <c r="AM736" s="105"/>
      <c r="AN736" s="105"/>
      <c r="AO736" s="105"/>
      <c r="AP736" s="105"/>
      <c r="AQ736" s="105"/>
      <c r="AR736" s="105"/>
      <c r="AS736" s="105"/>
      <c r="AT736" s="105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  <c r="BT736" s="105"/>
      <c r="BU736" s="105"/>
      <c r="BV736" s="105"/>
      <c r="BW736" s="105"/>
      <c r="BX736" s="105"/>
      <c r="BY736" s="105"/>
      <c r="BZ736" s="105"/>
      <c r="CA736" s="105"/>
      <c r="CB736" s="105"/>
      <c r="CC736" s="105"/>
      <c r="CD736" s="105"/>
      <c r="CE736" s="105"/>
      <c r="CF736" s="105"/>
      <c r="CG736" s="105"/>
    </row>
    <row r="737" spans="1:85" ht="12.7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  <c r="AA737" s="105"/>
      <c r="AB737" s="105"/>
      <c r="AC737" s="105"/>
      <c r="AD737" s="105"/>
      <c r="AE737" s="105"/>
      <c r="AF737" s="105"/>
      <c r="AG737" s="105"/>
      <c r="AH737" s="105"/>
      <c r="AI737" s="105"/>
      <c r="AJ737" s="105"/>
      <c r="AK737" s="105"/>
      <c r="AL737" s="105"/>
      <c r="AM737" s="105"/>
      <c r="AN737" s="105"/>
      <c r="AO737" s="105"/>
      <c r="AP737" s="105"/>
      <c r="AQ737" s="105"/>
      <c r="AR737" s="105"/>
      <c r="AS737" s="105"/>
      <c r="AT737" s="105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  <c r="BT737" s="105"/>
      <c r="BU737" s="105"/>
      <c r="BV737" s="105"/>
      <c r="BW737" s="105"/>
      <c r="BX737" s="105"/>
      <c r="BY737" s="105"/>
      <c r="BZ737" s="105"/>
      <c r="CA737" s="105"/>
      <c r="CB737" s="105"/>
      <c r="CC737" s="105"/>
      <c r="CD737" s="105"/>
      <c r="CE737" s="105"/>
      <c r="CF737" s="105"/>
      <c r="CG737" s="105"/>
    </row>
    <row r="738" spans="1:85" ht="12.7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  <c r="AA738" s="105"/>
      <c r="AB738" s="105"/>
      <c r="AC738" s="105"/>
      <c r="AD738" s="105"/>
      <c r="AE738" s="105"/>
      <c r="AF738" s="105"/>
      <c r="AG738" s="105"/>
      <c r="AH738" s="105"/>
      <c r="AI738" s="105"/>
      <c r="AJ738" s="105"/>
      <c r="AK738" s="105"/>
      <c r="AL738" s="105"/>
      <c r="AM738" s="105"/>
      <c r="AN738" s="105"/>
      <c r="AO738" s="105"/>
      <c r="AP738" s="105"/>
      <c r="AQ738" s="105"/>
      <c r="AR738" s="105"/>
      <c r="AS738" s="105"/>
      <c r="AT738" s="105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  <c r="BT738" s="105"/>
      <c r="BU738" s="105"/>
      <c r="BV738" s="105"/>
      <c r="BW738" s="105"/>
      <c r="BX738" s="105"/>
      <c r="BY738" s="105"/>
      <c r="BZ738" s="105"/>
      <c r="CA738" s="105"/>
      <c r="CB738" s="105"/>
      <c r="CC738" s="105"/>
      <c r="CD738" s="105"/>
      <c r="CE738" s="105"/>
      <c r="CF738" s="105"/>
      <c r="CG738" s="105"/>
    </row>
    <row r="739" spans="1:85" ht="12.7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  <c r="AA739" s="105"/>
      <c r="AB739" s="105"/>
      <c r="AC739" s="105"/>
      <c r="AD739" s="105"/>
      <c r="AE739" s="105"/>
      <c r="AF739" s="105"/>
      <c r="AG739" s="105"/>
      <c r="AH739" s="105"/>
      <c r="AI739" s="105"/>
      <c r="AJ739" s="105"/>
      <c r="AK739" s="105"/>
      <c r="AL739" s="105"/>
      <c r="AM739" s="105"/>
      <c r="AN739" s="105"/>
      <c r="AO739" s="105"/>
      <c r="AP739" s="105"/>
      <c r="AQ739" s="105"/>
      <c r="AR739" s="105"/>
      <c r="AS739" s="105"/>
      <c r="AT739" s="105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  <c r="BT739" s="105"/>
      <c r="BU739" s="105"/>
      <c r="BV739" s="105"/>
      <c r="BW739" s="105"/>
      <c r="BX739" s="105"/>
      <c r="BY739" s="105"/>
      <c r="BZ739" s="105"/>
      <c r="CA739" s="105"/>
      <c r="CB739" s="105"/>
      <c r="CC739" s="105"/>
      <c r="CD739" s="105"/>
      <c r="CE739" s="105"/>
      <c r="CF739" s="105"/>
      <c r="CG739" s="105"/>
    </row>
    <row r="740" spans="1:85" ht="12.7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  <c r="AA740" s="105"/>
      <c r="AB740" s="105"/>
      <c r="AC740" s="105"/>
      <c r="AD740" s="105"/>
      <c r="AE740" s="105"/>
      <c r="AF740" s="105"/>
      <c r="AG740" s="105"/>
      <c r="AH740" s="105"/>
      <c r="AI740" s="105"/>
      <c r="AJ740" s="105"/>
      <c r="AK740" s="105"/>
      <c r="AL740" s="105"/>
      <c r="AM740" s="105"/>
      <c r="AN740" s="105"/>
      <c r="AO740" s="105"/>
      <c r="AP740" s="105"/>
      <c r="AQ740" s="105"/>
      <c r="AR740" s="105"/>
      <c r="AS740" s="105"/>
      <c r="AT740" s="105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  <c r="BT740" s="105"/>
      <c r="BU740" s="105"/>
      <c r="BV740" s="105"/>
      <c r="BW740" s="105"/>
      <c r="BX740" s="105"/>
      <c r="BY740" s="105"/>
      <c r="BZ740" s="105"/>
      <c r="CA740" s="105"/>
      <c r="CB740" s="105"/>
      <c r="CC740" s="105"/>
      <c r="CD740" s="105"/>
      <c r="CE740" s="105"/>
      <c r="CF740" s="105"/>
      <c r="CG740" s="105"/>
    </row>
    <row r="741" spans="1:85" ht="12.7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  <c r="AA741" s="105"/>
      <c r="AB741" s="105"/>
      <c r="AC741" s="105"/>
      <c r="AD741" s="105"/>
      <c r="AE741" s="105"/>
      <c r="AF741" s="105"/>
      <c r="AG741" s="105"/>
      <c r="AH741" s="105"/>
      <c r="AI741" s="105"/>
      <c r="AJ741" s="105"/>
      <c r="AK741" s="105"/>
      <c r="AL741" s="105"/>
      <c r="AM741" s="105"/>
      <c r="AN741" s="105"/>
      <c r="AO741" s="105"/>
      <c r="AP741" s="105"/>
      <c r="AQ741" s="105"/>
      <c r="AR741" s="105"/>
      <c r="AS741" s="105"/>
      <c r="AT741" s="105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  <c r="BT741" s="105"/>
      <c r="BU741" s="105"/>
      <c r="BV741" s="105"/>
      <c r="BW741" s="105"/>
      <c r="BX741" s="105"/>
      <c r="BY741" s="105"/>
      <c r="BZ741" s="105"/>
      <c r="CA741" s="105"/>
      <c r="CB741" s="105"/>
      <c r="CC741" s="105"/>
      <c r="CD741" s="105"/>
      <c r="CE741" s="105"/>
      <c r="CF741" s="105"/>
      <c r="CG741" s="105"/>
    </row>
    <row r="742" spans="1:85" ht="12.7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  <c r="AA742" s="105"/>
      <c r="AB742" s="105"/>
      <c r="AC742" s="105"/>
      <c r="AD742" s="105"/>
      <c r="AE742" s="105"/>
      <c r="AF742" s="105"/>
      <c r="AG742" s="105"/>
      <c r="AH742" s="105"/>
      <c r="AI742" s="105"/>
      <c r="AJ742" s="105"/>
      <c r="AK742" s="105"/>
      <c r="AL742" s="105"/>
      <c r="AM742" s="105"/>
      <c r="AN742" s="105"/>
      <c r="AO742" s="105"/>
      <c r="AP742" s="105"/>
      <c r="AQ742" s="105"/>
      <c r="AR742" s="105"/>
      <c r="AS742" s="105"/>
      <c r="AT742" s="105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  <c r="BT742" s="105"/>
      <c r="BU742" s="105"/>
      <c r="BV742" s="105"/>
      <c r="BW742" s="105"/>
      <c r="BX742" s="105"/>
      <c r="BY742" s="105"/>
      <c r="BZ742" s="105"/>
      <c r="CA742" s="105"/>
      <c r="CB742" s="105"/>
      <c r="CC742" s="105"/>
      <c r="CD742" s="105"/>
      <c r="CE742" s="105"/>
      <c r="CF742" s="105"/>
      <c r="CG742" s="105"/>
    </row>
    <row r="743" spans="1:85" ht="12.7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  <c r="AA743" s="105"/>
      <c r="AB743" s="105"/>
      <c r="AC743" s="105"/>
      <c r="AD743" s="105"/>
      <c r="AE743" s="105"/>
      <c r="AF743" s="105"/>
      <c r="AG743" s="105"/>
      <c r="AH743" s="105"/>
      <c r="AI743" s="105"/>
      <c r="AJ743" s="105"/>
      <c r="AK743" s="105"/>
      <c r="AL743" s="105"/>
      <c r="AM743" s="105"/>
      <c r="AN743" s="105"/>
      <c r="AO743" s="105"/>
      <c r="AP743" s="105"/>
      <c r="AQ743" s="105"/>
      <c r="AR743" s="105"/>
      <c r="AS743" s="105"/>
      <c r="AT743" s="105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  <c r="BT743" s="105"/>
      <c r="BU743" s="105"/>
      <c r="BV743" s="105"/>
      <c r="BW743" s="105"/>
      <c r="BX743" s="105"/>
      <c r="BY743" s="105"/>
      <c r="BZ743" s="105"/>
      <c r="CA743" s="105"/>
      <c r="CB743" s="105"/>
      <c r="CC743" s="105"/>
      <c r="CD743" s="105"/>
      <c r="CE743" s="105"/>
      <c r="CF743" s="105"/>
      <c r="CG743" s="105"/>
    </row>
    <row r="744" spans="1:85" ht="12.7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  <c r="AA744" s="105"/>
      <c r="AB744" s="105"/>
      <c r="AC744" s="105"/>
      <c r="AD744" s="105"/>
      <c r="AE744" s="105"/>
      <c r="AF744" s="105"/>
      <c r="AG744" s="105"/>
      <c r="AH744" s="105"/>
      <c r="AI744" s="105"/>
      <c r="AJ744" s="105"/>
      <c r="AK744" s="105"/>
      <c r="AL744" s="105"/>
      <c r="AM744" s="105"/>
      <c r="AN744" s="105"/>
      <c r="AO744" s="105"/>
      <c r="AP744" s="105"/>
      <c r="AQ744" s="105"/>
      <c r="AR744" s="105"/>
      <c r="AS744" s="105"/>
      <c r="AT744" s="105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  <c r="BT744" s="105"/>
      <c r="BU744" s="105"/>
      <c r="BV744" s="105"/>
      <c r="BW744" s="105"/>
      <c r="BX744" s="105"/>
      <c r="BY744" s="105"/>
      <c r="BZ744" s="105"/>
      <c r="CA744" s="105"/>
      <c r="CB744" s="105"/>
      <c r="CC744" s="105"/>
      <c r="CD744" s="105"/>
      <c r="CE744" s="105"/>
      <c r="CF744" s="105"/>
      <c r="CG744" s="105"/>
    </row>
    <row r="745" spans="1:85" ht="12.7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  <c r="AA745" s="105"/>
      <c r="AB745" s="105"/>
      <c r="AC745" s="105"/>
      <c r="AD745" s="105"/>
      <c r="AE745" s="105"/>
      <c r="AF745" s="105"/>
      <c r="AG745" s="105"/>
      <c r="AH745" s="105"/>
      <c r="AI745" s="105"/>
      <c r="AJ745" s="105"/>
      <c r="AK745" s="105"/>
      <c r="AL745" s="105"/>
      <c r="AM745" s="105"/>
      <c r="AN745" s="105"/>
      <c r="AO745" s="105"/>
      <c r="AP745" s="105"/>
      <c r="AQ745" s="105"/>
      <c r="AR745" s="105"/>
      <c r="AS745" s="105"/>
      <c r="AT745" s="105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  <c r="BT745" s="105"/>
      <c r="BU745" s="105"/>
      <c r="BV745" s="105"/>
      <c r="BW745" s="105"/>
      <c r="BX745" s="105"/>
      <c r="BY745" s="105"/>
      <c r="BZ745" s="105"/>
      <c r="CA745" s="105"/>
      <c r="CB745" s="105"/>
      <c r="CC745" s="105"/>
      <c r="CD745" s="105"/>
      <c r="CE745" s="105"/>
      <c r="CF745" s="105"/>
      <c r="CG745" s="105"/>
    </row>
    <row r="746" spans="1:85" ht="12.7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  <c r="AA746" s="105"/>
      <c r="AB746" s="105"/>
      <c r="AC746" s="105"/>
      <c r="AD746" s="105"/>
      <c r="AE746" s="105"/>
      <c r="AF746" s="105"/>
      <c r="AG746" s="105"/>
      <c r="AH746" s="105"/>
      <c r="AI746" s="105"/>
      <c r="AJ746" s="105"/>
      <c r="AK746" s="105"/>
      <c r="AL746" s="105"/>
      <c r="AM746" s="105"/>
      <c r="AN746" s="105"/>
      <c r="AO746" s="105"/>
      <c r="AP746" s="105"/>
      <c r="AQ746" s="105"/>
      <c r="AR746" s="105"/>
      <c r="AS746" s="105"/>
      <c r="AT746" s="105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  <c r="BT746" s="105"/>
      <c r="BU746" s="105"/>
      <c r="BV746" s="105"/>
      <c r="BW746" s="105"/>
      <c r="BX746" s="105"/>
      <c r="BY746" s="105"/>
      <c r="BZ746" s="105"/>
      <c r="CA746" s="105"/>
      <c r="CB746" s="105"/>
      <c r="CC746" s="105"/>
      <c r="CD746" s="105"/>
      <c r="CE746" s="105"/>
      <c r="CF746" s="105"/>
      <c r="CG746" s="105"/>
    </row>
    <row r="747" spans="1:85" ht="12.7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  <c r="AA747" s="105"/>
      <c r="AB747" s="105"/>
      <c r="AC747" s="105"/>
      <c r="AD747" s="105"/>
      <c r="AE747" s="105"/>
      <c r="AF747" s="105"/>
      <c r="AG747" s="105"/>
      <c r="AH747" s="105"/>
      <c r="AI747" s="105"/>
      <c r="AJ747" s="105"/>
      <c r="AK747" s="105"/>
      <c r="AL747" s="105"/>
      <c r="AM747" s="105"/>
      <c r="AN747" s="105"/>
      <c r="AO747" s="105"/>
      <c r="AP747" s="105"/>
      <c r="AQ747" s="105"/>
      <c r="AR747" s="105"/>
      <c r="AS747" s="105"/>
      <c r="AT747" s="105"/>
      <c r="AU747" s="105"/>
      <c r="AV747" s="105"/>
      <c r="AW747" s="105"/>
      <c r="AX747" s="105"/>
      <c r="AY747" s="105"/>
      <c r="AZ747" s="105"/>
      <c r="BA747" s="105"/>
      <c r="BB747" s="105"/>
      <c r="BC747" s="105"/>
      <c r="BD747" s="105"/>
      <c r="BE747" s="105"/>
      <c r="BF747" s="105"/>
      <c r="BG747" s="105"/>
      <c r="BH747" s="105"/>
      <c r="BI747" s="105"/>
      <c r="BJ747" s="105"/>
      <c r="BK747" s="105"/>
      <c r="BL747" s="105"/>
      <c r="BM747" s="105"/>
      <c r="BN747" s="105"/>
      <c r="BO747" s="105"/>
      <c r="BP747" s="105"/>
      <c r="BQ747" s="105"/>
      <c r="BR747" s="105"/>
      <c r="BS747" s="105"/>
      <c r="BT747" s="105"/>
      <c r="BU747" s="105"/>
      <c r="BV747" s="105"/>
      <c r="BW747" s="105"/>
      <c r="BX747" s="105"/>
      <c r="BY747" s="105"/>
      <c r="BZ747" s="105"/>
      <c r="CA747" s="105"/>
      <c r="CB747" s="105"/>
      <c r="CC747" s="105"/>
      <c r="CD747" s="105"/>
      <c r="CE747" s="105"/>
      <c r="CF747" s="105"/>
      <c r="CG747" s="105"/>
    </row>
    <row r="748" spans="1:85" ht="12.7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  <c r="AA748" s="105"/>
      <c r="AB748" s="105"/>
      <c r="AC748" s="105"/>
      <c r="AD748" s="105"/>
      <c r="AE748" s="105"/>
      <c r="AF748" s="105"/>
      <c r="AG748" s="105"/>
      <c r="AH748" s="105"/>
      <c r="AI748" s="105"/>
      <c r="AJ748" s="105"/>
      <c r="AK748" s="105"/>
      <c r="AL748" s="105"/>
      <c r="AM748" s="105"/>
      <c r="AN748" s="105"/>
      <c r="AO748" s="105"/>
      <c r="AP748" s="105"/>
      <c r="AQ748" s="105"/>
      <c r="AR748" s="105"/>
      <c r="AS748" s="105"/>
      <c r="AT748" s="105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  <c r="BT748" s="105"/>
      <c r="BU748" s="105"/>
      <c r="BV748" s="105"/>
      <c r="BW748" s="105"/>
      <c r="BX748" s="105"/>
      <c r="BY748" s="105"/>
      <c r="BZ748" s="105"/>
      <c r="CA748" s="105"/>
      <c r="CB748" s="105"/>
      <c r="CC748" s="105"/>
      <c r="CD748" s="105"/>
      <c r="CE748" s="105"/>
      <c r="CF748" s="105"/>
      <c r="CG748" s="105"/>
    </row>
    <row r="749" spans="1:85" ht="12.7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  <c r="AA749" s="105"/>
      <c r="AB749" s="105"/>
      <c r="AC749" s="105"/>
      <c r="AD749" s="105"/>
      <c r="AE749" s="105"/>
      <c r="AF749" s="105"/>
      <c r="AG749" s="105"/>
      <c r="AH749" s="105"/>
      <c r="AI749" s="105"/>
      <c r="AJ749" s="105"/>
      <c r="AK749" s="105"/>
      <c r="AL749" s="105"/>
      <c r="AM749" s="105"/>
      <c r="AN749" s="105"/>
      <c r="AO749" s="105"/>
      <c r="AP749" s="105"/>
      <c r="AQ749" s="105"/>
      <c r="AR749" s="105"/>
      <c r="AS749" s="105"/>
      <c r="AT749" s="105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  <c r="BT749" s="105"/>
      <c r="BU749" s="105"/>
      <c r="BV749" s="105"/>
      <c r="BW749" s="105"/>
      <c r="BX749" s="105"/>
      <c r="BY749" s="105"/>
      <c r="BZ749" s="105"/>
      <c r="CA749" s="105"/>
      <c r="CB749" s="105"/>
      <c r="CC749" s="105"/>
      <c r="CD749" s="105"/>
      <c r="CE749" s="105"/>
      <c r="CF749" s="105"/>
      <c r="CG749" s="105"/>
    </row>
    <row r="750" spans="1:85" ht="12.7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  <c r="AA750" s="105"/>
      <c r="AB750" s="105"/>
      <c r="AC750" s="105"/>
      <c r="AD750" s="105"/>
      <c r="AE750" s="105"/>
      <c r="AF750" s="105"/>
      <c r="AG750" s="105"/>
      <c r="AH750" s="105"/>
      <c r="AI750" s="105"/>
      <c r="AJ750" s="105"/>
      <c r="AK750" s="105"/>
      <c r="AL750" s="105"/>
      <c r="AM750" s="105"/>
      <c r="AN750" s="105"/>
      <c r="AO750" s="105"/>
      <c r="AP750" s="105"/>
      <c r="AQ750" s="105"/>
      <c r="AR750" s="105"/>
      <c r="AS750" s="105"/>
      <c r="AT750" s="105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  <c r="BT750" s="105"/>
      <c r="BU750" s="105"/>
      <c r="BV750" s="105"/>
      <c r="BW750" s="105"/>
      <c r="BX750" s="105"/>
      <c r="BY750" s="105"/>
      <c r="BZ750" s="105"/>
      <c r="CA750" s="105"/>
      <c r="CB750" s="105"/>
      <c r="CC750" s="105"/>
      <c r="CD750" s="105"/>
      <c r="CE750" s="105"/>
      <c r="CF750" s="105"/>
      <c r="CG750" s="105"/>
    </row>
    <row r="751" spans="1:85" ht="12.7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  <c r="AA751" s="105"/>
      <c r="AB751" s="105"/>
      <c r="AC751" s="105"/>
      <c r="AD751" s="105"/>
      <c r="AE751" s="105"/>
      <c r="AF751" s="105"/>
      <c r="AG751" s="105"/>
      <c r="AH751" s="105"/>
      <c r="AI751" s="105"/>
      <c r="AJ751" s="105"/>
      <c r="AK751" s="105"/>
      <c r="AL751" s="105"/>
      <c r="AM751" s="105"/>
      <c r="AN751" s="105"/>
      <c r="AO751" s="105"/>
      <c r="AP751" s="105"/>
      <c r="AQ751" s="105"/>
      <c r="AR751" s="105"/>
      <c r="AS751" s="105"/>
      <c r="AT751" s="105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  <c r="BT751" s="105"/>
      <c r="BU751" s="105"/>
      <c r="BV751" s="105"/>
      <c r="BW751" s="105"/>
      <c r="BX751" s="105"/>
      <c r="BY751" s="105"/>
      <c r="BZ751" s="105"/>
      <c r="CA751" s="105"/>
      <c r="CB751" s="105"/>
      <c r="CC751" s="105"/>
      <c r="CD751" s="105"/>
      <c r="CE751" s="105"/>
      <c r="CF751" s="105"/>
      <c r="CG751" s="105"/>
    </row>
    <row r="752" spans="1:85" ht="12.7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  <c r="AA752" s="105"/>
      <c r="AB752" s="105"/>
      <c r="AC752" s="105"/>
      <c r="AD752" s="105"/>
      <c r="AE752" s="105"/>
      <c r="AF752" s="105"/>
      <c r="AG752" s="105"/>
      <c r="AH752" s="105"/>
      <c r="AI752" s="105"/>
      <c r="AJ752" s="105"/>
      <c r="AK752" s="105"/>
      <c r="AL752" s="105"/>
      <c r="AM752" s="105"/>
      <c r="AN752" s="105"/>
      <c r="AO752" s="105"/>
      <c r="AP752" s="105"/>
      <c r="AQ752" s="105"/>
      <c r="AR752" s="105"/>
      <c r="AS752" s="105"/>
      <c r="AT752" s="105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  <c r="BT752" s="105"/>
      <c r="BU752" s="105"/>
      <c r="BV752" s="105"/>
      <c r="BW752" s="105"/>
      <c r="BX752" s="105"/>
      <c r="BY752" s="105"/>
      <c r="BZ752" s="105"/>
      <c r="CA752" s="105"/>
      <c r="CB752" s="105"/>
      <c r="CC752" s="105"/>
      <c r="CD752" s="105"/>
      <c r="CE752" s="105"/>
      <c r="CF752" s="105"/>
      <c r="CG752" s="105"/>
    </row>
    <row r="753" spans="1:85" ht="12.7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  <c r="AA753" s="105"/>
      <c r="AB753" s="105"/>
      <c r="AC753" s="105"/>
      <c r="AD753" s="105"/>
      <c r="AE753" s="105"/>
      <c r="AF753" s="105"/>
      <c r="AG753" s="105"/>
      <c r="AH753" s="105"/>
      <c r="AI753" s="105"/>
      <c r="AJ753" s="105"/>
      <c r="AK753" s="105"/>
      <c r="AL753" s="105"/>
      <c r="AM753" s="105"/>
      <c r="AN753" s="105"/>
      <c r="AO753" s="105"/>
      <c r="AP753" s="105"/>
      <c r="AQ753" s="105"/>
      <c r="AR753" s="105"/>
      <c r="AS753" s="105"/>
      <c r="AT753" s="105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  <c r="BT753" s="105"/>
      <c r="BU753" s="105"/>
      <c r="BV753" s="105"/>
      <c r="BW753" s="105"/>
      <c r="BX753" s="105"/>
      <c r="BY753" s="105"/>
      <c r="BZ753" s="105"/>
      <c r="CA753" s="105"/>
      <c r="CB753" s="105"/>
      <c r="CC753" s="105"/>
      <c r="CD753" s="105"/>
      <c r="CE753" s="105"/>
      <c r="CF753" s="105"/>
      <c r="CG753" s="105"/>
    </row>
    <row r="754" spans="1:85" ht="12.7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  <c r="AA754" s="105"/>
      <c r="AB754" s="105"/>
      <c r="AC754" s="105"/>
      <c r="AD754" s="105"/>
      <c r="AE754" s="105"/>
      <c r="AF754" s="105"/>
      <c r="AG754" s="105"/>
      <c r="AH754" s="105"/>
      <c r="AI754" s="105"/>
      <c r="AJ754" s="105"/>
      <c r="AK754" s="105"/>
      <c r="AL754" s="105"/>
      <c r="AM754" s="105"/>
      <c r="AN754" s="105"/>
      <c r="AO754" s="105"/>
      <c r="AP754" s="105"/>
      <c r="AQ754" s="105"/>
      <c r="AR754" s="105"/>
      <c r="AS754" s="105"/>
      <c r="AT754" s="105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  <c r="BT754" s="105"/>
      <c r="BU754" s="105"/>
      <c r="BV754" s="105"/>
      <c r="BW754" s="105"/>
      <c r="BX754" s="105"/>
      <c r="BY754" s="105"/>
      <c r="BZ754" s="105"/>
      <c r="CA754" s="105"/>
      <c r="CB754" s="105"/>
      <c r="CC754" s="105"/>
      <c r="CD754" s="105"/>
      <c r="CE754" s="105"/>
      <c r="CF754" s="105"/>
      <c r="CG754" s="105"/>
    </row>
    <row r="755" spans="1:85" ht="12.7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  <c r="AA755" s="105"/>
      <c r="AB755" s="105"/>
      <c r="AC755" s="105"/>
      <c r="AD755" s="105"/>
      <c r="AE755" s="105"/>
      <c r="AF755" s="105"/>
      <c r="AG755" s="105"/>
      <c r="AH755" s="105"/>
      <c r="AI755" s="105"/>
      <c r="AJ755" s="105"/>
      <c r="AK755" s="105"/>
      <c r="AL755" s="105"/>
      <c r="AM755" s="105"/>
      <c r="AN755" s="105"/>
      <c r="AO755" s="105"/>
      <c r="AP755" s="105"/>
      <c r="AQ755" s="105"/>
      <c r="AR755" s="105"/>
      <c r="AS755" s="105"/>
      <c r="AT755" s="105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  <c r="BT755" s="105"/>
      <c r="BU755" s="105"/>
      <c r="BV755" s="105"/>
      <c r="BW755" s="105"/>
      <c r="BX755" s="105"/>
      <c r="BY755" s="105"/>
      <c r="BZ755" s="105"/>
      <c r="CA755" s="105"/>
      <c r="CB755" s="105"/>
      <c r="CC755" s="105"/>
      <c r="CD755" s="105"/>
      <c r="CE755" s="105"/>
      <c r="CF755" s="105"/>
      <c r="CG755" s="105"/>
    </row>
    <row r="756" spans="1:85" ht="12.7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  <c r="AA756" s="105"/>
      <c r="AB756" s="105"/>
      <c r="AC756" s="105"/>
      <c r="AD756" s="105"/>
      <c r="AE756" s="105"/>
      <c r="AF756" s="105"/>
      <c r="AG756" s="105"/>
      <c r="AH756" s="105"/>
      <c r="AI756" s="105"/>
      <c r="AJ756" s="105"/>
      <c r="AK756" s="105"/>
      <c r="AL756" s="105"/>
      <c r="AM756" s="105"/>
      <c r="AN756" s="105"/>
      <c r="AO756" s="105"/>
      <c r="AP756" s="105"/>
      <c r="AQ756" s="105"/>
      <c r="AR756" s="105"/>
      <c r="AS756" s="105"/>
      <c r="AT756" s="105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  <c r="BT756" s="105"/>
      <c r="BU756" s="105"/>
      <c r="BV756" s="105"/>
      <c r="BW756" s="105"/>
      <c r="BX756" s="105"/>
      <c r="BY756" s="105"/>
      <c r="BZ756" s="105"/>
      <c r="CA756" s="105"/>
      <c r="CB756" s="105"/>
      <c r="CC756" s="105"/>
      <c r="CD756" s="105"/>
      <c r="CE756" s="105"/>
      <c r="CF756" s="105"/>
      <c r="CG756" s="105"/>
    </row>
    <row r="757" spans="1:85" ht="12.7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  <c r="AA757" s="105"/>
      <c r="AB757" s="105"/>
      <c r="AC757" s="105"/>
      <c r="AD757" s="105"/>
      <c r="AE757" s="105"/>
      <c r="AF757" s="105"/>
      <c r="AG757" s="105"/>
      <c r="AH757" s="105"/>
      <c r="AI757" s="105"/>
      <c r="AJ757" s="105"/>
      <c r="AK757" s="105"/>
      <c r="AL757" s="105"/>
      <c r="AM757" s="105"/>
      <c r="AN757" s="105"/>
      <c r="AO757" s="105"/>
      <c r="AP757" s="105"/>
      <c r="AQ757" s="105"/>
      <c r="AR757" s="105"/>
      <c r="AS757" s="105"/>
      <c r="AT757" s="105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  <c r="BT757" s="105"/>
      <c r="BU757" s="105"/>
      <c r="BV757" s="105"/>
      <c r="BW757" s="105"/>
      <c r="BX757" s="105"/>
      <c r="BY757" s="105"/>
      <c r="BZ757" s="105"/>
      <c r="CA757" s="105"/>
      <c r="CB757" s="105"/>
      <c r="CC757" s="105"/>
      <c r="CD757" s="105"/>
      <c r="CE757" s="105"/>
      <c r="CF757" s="105"/>
      <c r="CG757" s="105"/>
    </row>
    <row r="758" spans="1:85" ht="12.7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  <c r="AA758" s="105"/>
      <c r="AB758" s="105"/>
      <c r="AC758" s="105"/>
      <c r="AD758" s="105"/>
      <c r="AE758" s="105"/>
      <c r="AF758" s="105"/>
      <c r="AG758" s="105"/>
      <c r="AH758" s="105"/>
      <c r="AI758" s="105"/>
      <c r="AJ758" s="105"/>
      <c r="AK758" s="105"/>
      <c r="AL758" s="105"/>
      <c r="AM758" s="105"/>
      <c r="AN758" s="105"/>
      <c r="AO758" s="105"/>
      <c r="AP758" s="105"/>
      <c r="AQ758" s="105"/>
      <c r="AR758" s="105"/>
      <c r="AS758" s="105"/>
      <c r="AT758" s="105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  <c r="BT758" s="105"/>
      <c r="BU758" s="105"/>
      <c r="BV758" s="105"/>
      <c r="BW758" s="105"/>
      <c r="BX758" s="105"/>
      <c r="BY758" s="105"/>
      <c r="BZ758" s="105"/>
      <c r="CA758" s="105"/>
      <c r="CB758" s="105"/>
      <c r="CC758" s="105"/>
      <c r="CD758" s="105"/>
      <c r="CE758" s="105"/>
      <c r="CF758" s="105"/>
      <c r="CG758" s="105"/>
    </row>
    <row r="759" spans="1:85" ht="12.7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  <c r="AA759" s="105"/>
      <c r="AB759" s="105"/>
      <c r="AC759" s="105"/>
      <c r="AD759" s="105"/>
      <c r="AE759" s="105"/>
      <c r="AF759" s="105"/>
      <c r="AG759" s="105"/>
      <c r="AH759" s="105"/>
      <c r="AI759" s="105"/>
      <c r="AJ759" s="105"/>
      <c r="AK759" s="105"/>
      <c r="AL759" s="105"/>
      <c r="AM759" s="105"/>
      <c r="AN759" s="105"/>
      <c r="AO759" s="105"/>
      <c r="AP759" s="105"/>
      <c r="AQ759" s="105"/>
      <c r="AR759" s="105"/>
      <c r="AS759" s="105"/>
      <c r="AT759" s="105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  <c r="BT759" s="105"/>
      <c r="BU759" s="105"/>
      <c r="BV759" s="105"/>
      <c r="BW759" s="105"/>
      <c r="BX759" s="105"/>
      <c r="BY759" s="105"/>
      <c r="BZ759" s="105"/>
      <c r="CA759" s="105"/>
      <c r="CB759" s="105"/>
      <c r="CC759" s="105"/>
      <c r="CD759" s="105"/>
      <c r="CE759" s="105"/>
      <c r="CF759" s="105"/>
      <c r="CG759" s="105"/>
    </row>
    <row r="760" spans="1:85" ht="12.7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  <c r="AA760" s="105"/>
      <c r="AB760" s="105"/>
      <c r="AC760" s="105"/>
      <c r="AD760" s="105"/>
      <c r="AE760" s="105"/>
      <c r="AF760" s="105"/>
      <c r="AG760" s="105"/>
      <c r="AH760" s="105"/>
      <c r="AI760" s="105"/>
      <c r="AJ760" s="105"/>
      <c r="AK760" s="105"/>
      <c r="AL760" s="105"/>
      <c r="AM760" s="105"/>
      <c r="AN760" s="105"/>
      <c r="AO760" s="105"/>
      <c r="AP760" s="105"/>
      <c r="AQ760" s="105"/>
      <c r="AR760" s="105"/>
      <c r="AS760" s="105"/>
      <c r="AT760" s="105"/>
      <c r="AU760" s="105"/>
      <c r="AV760" s="105"/>
      <c r="AW760" s="105"/>
      <c r="AX760" s="105"/>
      <c r="AY760" s="105"/>
      <c r="AZ760" s="105"/>
      <c r="BA760" s="105"/>
      <c r="BB760" s="105"/>
      <c r="BC760" s="105"/>
      <c r="BD760" s="105"/>
      <c r="BE760" s="105"/>
      <c r="BF760" s="105"/>
      <c r="BG760" s="105"/>
      <c r="BH760" s="105"/>
      <c r="BI760" s="105"/>
      <c r="BJ760" s="105"/>
      <c r="BK760" s="105"/>
      <c r="BL760" s="105"/>
      <c r="BM760" s="105"/>
      <c r="BN760" s="105"/>
      <c r="BO760" s="105"/>
      <c r="BP760" s="105"/>
      <c r="BQ760" s="105"/>
      <c r="BR760" s="105"/>
      <c r="BS760" s="105"/>
      <c r="BT760" s="105"/>
      <c r="BU760" s="105"/>
      <c r="BV760" s="105"/>
      <c r="BW760" s="105"/>
      <c r="BX760" s="105"/>
      <c r="BY760" s="105"/>
      <c r="BZ760" s="105"/>
      <c r="CA760" s="105"/>
      <c r="CB760" s="105"/>
      <c r="CC760" s="105"/>
      <c r="CD760" s="105"/>
      <c r="CE760" s="105"/>
      <c r="CF760" s="105"/>
      <c r="CG760" s="105"/>
    </row>
    <row r="761" spans="1:85" ht="12.7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  <c r="AA761" s="105"/>
      <c r="AB761" s="105"/>
      <c r="AC761" s="105"/>
      <c r="AD761" s="105"/>
      <c r="AE761" s="105"/>
      <c r="AF761" s="105"/>
      <c r="AG761" s="105"/>
      <c r="AH761" s="105"/>
      <c r="AI761" s="105"/>
      <c r="AJ761" s="105"/>
      <c r="AK761" s="105"/>
      <c r="AL761" s="105"/>
      <c r="AM761" s="105"/>
      <c r="AN761" s="105"/>
      <c r="AO761" s="105"/>
      <c r="AP761" s="105"/>
      <c r="AQ761" s="105"/>
      <c r="AR761" s="105"/>
      <c r="AS761" s="105"/>
      <c r="AT761" s="105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  <c r="BT761" s="105"/>
      <c r="BU761" s="105"/>
      <c r="BV761" s="105"/>
      <c r="BW761" s="105"/>
      <c r="BX761" s="105"/>
      <c r="BY761" s="105"/>
      <c r="BZ761" s="105"/>
      <c r="CA761" s="105"/>
      <c r="CB761" s="105"/>
      <c r="CC761" s="105"/>
      <c r="CD761" s="105"/>
      <c r="CE761" s="105"/>
      <c r="CF761" s="105"/>
      <c r="CG761" s="105"/>
    </row>
    <row r="762" spans="1:85" ht="12.7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  <c r="AA762" s="105"/>
      <c r="AB762" s="105"/>
      <c r="AC762" s="105"/>
      <c r="AD762" s="105"/>
      <c r="AE762" s="105"/>
      <c r="AF762" s="105"/>
      <c r="AG762" s="105"/>
      <c r="AH762" s="105"/>
      <c r="AI762" s="105"/>
      <c r="AJ762" s="105"/>
      <c r="AK762" s="105"/>
      <c r="AL762" s="105"/>
      <c r="AM762" s="105"/>
      <c r="AN762" s="105"/>
      <c r="AO762" s="105"/>
      <c r="AP762" s="105"/>
      <c r="AQ762" s="105"/>
      <c r="AR762" s="105"/>
      <c r="AS762" s="105"/>
      <c r="AT762" s="105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  <c r="BT762" s="105"/>
      <c r="BU762" s="105"/>
      <c r="BV762" s="105"/>
      <c r="BW762" s="105"/>
      <c r="BX762" s="105"/>
      <c r="BY762" s="105"/>
      <c r="BZ762" s="105"/>
      <c r="CA762" s="105"/>
      <c r="CB762" s="105"/>
      <c r="CC762" s="105"/>
      <c r="CD762" s="105"/>
      <c r="CE762" s="105"/>
      <c r="CF762" s="105"/>
      <c r="CG762" s="105"/>
    </row>
    <row r="763" spans="1:85" ht="12.7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  <c r="AA763" s="105"/>
      <c r="AB763" s="105"/>
      <c r="AC763" s="105"/>
      <c r="AD763" s="105"/>
      <c r="AE763" s="105"/>
      <c r="AF763" s="105"/>
      <c r="AG763" s="105"/>
      <c r="AH763" s="105"/>
      <c r="AI763" s="105"/>
      <c r="AJ763" s="105"/>
      <c r="AK763" s="105"/>
      <c r="AL763" s="105"/>
      <c r="AM763" s="105"/>
      <c r="AN763" s="105"/>
      <c r="AO763" s="105"/>
      <c r="AP763" s="105"/>
      <c r="AQ763" s="105"/>
      <c r="AR763" s="105"/>
      <c r="AS763" s="105"/>
      <c r="AT763" s="105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  <c r="BT763" s="105"/>
      <c r="BU763" s="105"/>
      <c r="BV763" s="105"/>
      <c r="BW763" s="105"/>
      <c r="BX763" s="105"/>
      <c r="BY763" s="105"/>
      <c r="BZ763" s="105"/>
      <c r="CA763" s="105"/>
      <c r="CB763" s="105"/>
      <c r="CC763" s="105"/>
      <c r="CD763" s="105"/>
      <c r="CE763" s="105"/>
      <c r="CF763" s="105"/>
      <c r="CG763" s="105"/>
    </row>
    <row r="764" spans="1:85" ht="12.7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  <c r="AA764" s="105"/>
      <c r="AB764" s="105"/>
      <c r="AC764" s="105"/>
      <c r="AD764" s="105"/>
      <c r="AE764" s="105"/>
      <c r="AF764" s="105"/>
      <c r="AG764" s="105"/>
      <c r="AH764" s="105"/>
      <c r="AI764" s="105"/>
      <c r="AJ764" s="105"/>
      <c r="AK764" s="105"/>
      <c r="AL764" s="105"/>
      <c r="AM764" s="105"/>
      <c r="AN764" s="105"/>
      <c r="AO764" s="105"/>
      <c r="AP764" s="105"/>
      <c r="AQ764" s="105"/>
      <c r="AR764" s="105"/>
      <c r="AS764" s="105"/>
      <c r="AT764" s="105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  <c r="BT764" s="105"/>
      <c r="BU764" s="105"/>
      <c r="BV764" s="105"/>
      <c r="BW764" s="105"/>
      <c r="BX764" s="105"/>
      <c r="BY764" s="105"/>
      <c r="BZ764" s="105"/>
      <c r="CA764" s="105"/>
      <c r="CB764" s="105"/>
      <c r="CC764" s="105"/>
      <c r="CD764" s="105"/>
      <c r="CE764" s="105"/>
      <c r="CF764" s="105"/>
      <c r="CG764" s="105"/>
    </row>
    <row r="765" spans="1:85" ht="12.7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  <c r="AA765" s="105"/>
      <c r="AB765" s="105"/>
      <c r="AC765" s="105"/>
      <c r="AD765" s="105"/>
      <c r="AE765" s="105"/>
      <c r="AF765" s="105"/>
      <c r="AG765" s="105"/>
      <c r="AH765" s="105"/>
      <c r="AI765" s="105"/>
      <c r="AJ765" s="105"/>
      <c r="AK765" s="105"/>
      <c r="AL765" s="105"/>
      <c r="AM765" s="105"/>
      <c r="AN765" s="105"/>
      <c r="AO765" s="105"/>
      <c r="AP765" s="105"/>
      <c r="AQ765" s="105"/>
      <c r="AR765" s="105"/>
      <c r="AS765" s="105"/>
      <c r="AT765" s="105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  <c r="BT765" s="105"/>
      <c r="BU765" s="105"/>
      <c r="BV765" s="105"/>
      <c r="BW765" s="105"/>
      <c r="BX765" s="105"/>
      <c r="BY765" s="105"/>
      <c r="BZ765" s="105"/>
      <c r="CA765" s="105"/>
      <c r="CB765" s="105"/>
      <c r="CC765" s="105"/>
      <c r="CD765" s="105"/>
      <c r="CE765" s="105"/>
      <c r="CF765" s="105"/>
      <c r="CG765" s="105"/>
    </row>
    <row r="766" spans="1:85" ht="12.7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  <c r="AA766" s="105"/>
      <c r="AB766" s="105"/>
      <c r="AC766" s="105"/>
      <c r="AD766" s="105"/>
      <c r="AE766" s="105"/>
      <c r="AF766" s="105"/>
      <c r="AG766" s="105"/>
      <c r="AH766" s="105"/>
      <c r="AI766" s="105"/>
      <c r="AJ766" s="105"/>
      <c r="AK766" s="105"/>
      <c r="AL766" s="105"/>
      <c r="AM766" s="105"/>
      <c r="AN766" s="105"/>
      <c r="AO766" s="105"/>
      <c r="AP766" s="105"/>
      <c r="AQ766" s="105"/>
      <c r="AR766" s="105"/>
      <c r="AS766" s="105"/>
      <c r="AT766" s="105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  <c r="BT766" s="105"/>
      <c r="BU766" s="105"/>
      <c r="BV766" s="105"/>
      <c r="BW766" s="105"/>
      <c r="BX766" s="105"/>
      <c r="BY766" s="105"/>
      <c r="BZ766" s="105"/>
      <c r="CA766" s="105"/>
      <c r="CB766" s="105"/>
      <c r="CC766" s="105"/>
      <c r="CD766" s="105"/>
      <c r="CE766" s="105"/>
      <c r="CF766" s="105"/>
      <c r="CG766" s="105"/>
    </row>
    <row r="767" spans="1:85" ht="12.7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  <c r="AA767" s="105"/>
      <c r="AB767" s="105"/>
      <c r="AC767" s="105"/>
      <c r="AD767" s="105"/>
      <c r="AE767" s="105"/>
      <c r="AF767" s="105"/>
      <c r="AG767" s="105"/>
      <c r="AH767" s="105"/>
      <c r="AI767" s="105"/>
      <c r="AJ767" s="105"/>
      <c r="AK767" s="105"/>
      <c r="AL767" s="105"/>
      <c r="AM767" s="105"/>
      <c r="AN767" s="105"/>
      <c r="AO767" s="105"/>
      <c r="AP767" s="105"/>
      <c r="AQ767" s="105"/>
      <c r="AR767" s="105"/>
      <c r="AS767" s="105"/>
      <c r="AT767" s="105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  <c r="BT767" s="105"/>
      <c r="BU767" s="105"/>
      <c r="BV767" s="105"/>
      <c r="BW767" s="105"/>
      <c r="BX767" s="105"/>
      <c r="BY767" s="105"/>
      <c r="BZ767" s="105"/>
      <c r="CA767" s="105"/>
      <c r="CB767" s="105"/>
      <c r="CC767" s="105"/>
      <c r="CD767" s="105"/>
      <c r="CE767" s="105"/>
      <c r="CF767" s="105"/>
      <c r="CG767" s="105"/>
    </row>
    <row r="768" spans="1:85" ht="12.7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  <c r="AA768" s="105"/>
      <c r="AB768" s="105"/>
      <c r="AC768" s="105"/>
      <c r="AD768" s="105"/>
      <c r="AE768" s="105"/>
      <c r="AF768" s="105"/>
      <c r="AG768" s="105"/>
      <c r="AH768" s="105"/>
      <c r="AI768" s="105"/>
      <c r="AJ768" s="105"/>
      <c r="AK768" s="105"/>
      <c r="AL768" s="105"/>
      <c r="AM768" s="105"/>
      <c r="AN768" s="105"/>
      <c r="AO768" s="105"/>
      <c r="AP768" s="105"/>
      <c r="AQ768" s="105"/>
      <c r="AR768" s="105"/>
      <c r="AS768" s="105"/>
      <c r="AT768" s="105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  <c r="BT768" s="105"/>
      <c r="BU768" s="105"/>
      <c r="BV768" s="105"/>
      <c r="BW768" s="105"/>
      <c r="BX768" s="105"/>
      <c r="BY768" s="105"/>
      <c r="BZ768" s="105"/>
      <c r="CA768" s="105"/>
      <c r="CB768" s="105"/>
      <c r="CC768" s="105"/>
      <c r="CD768" s="105"/>
      <c r="CE768" s="105"/>
      <c r="CF768" s="105"/>
      <c r="CG768" s="105"/>
    </row>
    <row r="769" spans="1:85" ht="12.7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  <c r="AA769" s="105"/>
      <c r="AB769" s="105"/>
      <c r="AC769" s="105"/>
      <c r="AD769" s="105"/>
      <c r="AE769" s="105"/>
      <c r="AF769" s="105"/>
      <c r="AG769" s="105"/>
      <c r="AH769" s="105"/>
      <c r="AI769" s="105"/>
      <c r="AJ769" s="105"/>
      <c r="AK769" s="105"/>
      <c r="AL769" s="105"/>
      <c r="AM769" s="105"/>
      <c r="AN769" s="105"/>
      <c r="AO769" s="105"/>
      <c r="AP769" s="105"/>
      <c r="AQ769" s="105"/>
      <c r="AR769" s="105"/>
      <c r="AS769" s="105"/>
      <c r="AT769" s="105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  <c r="BT769" s="105"/>
      <c r="BU769" s="105"/>
      <c r="BV769" s="105"/>
      <c r="BW769" s="105"/>
      <c r="BX769" s="105"/>
      <c r="BY769" s="105"/>
      <c r="BZ769" s="105"/>
      <c r="CA769" s="105"/>
      <c r="CB769" s="105"/>
      <c r="CC769" s="105"/>
      <c r="CD769" s="105"/>
      <c r="CE769" s="105"/>
      <c r="CF769" s="105"/>
      <c r="CG769" s="105"/>
    </row>
    <row r="770" spans="1:85" ht="12.7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  <c r="AA770" s="105"/>
      <c r="AB770" s="105"/>
      <c r="AC770" s="105"/>
      <c r="AD770" s="105"/>
      <c r="AE770" s="105"/>
      <c r="AF770" s="105"/>
      <c r="AG770" s="105"/>
      <c r="AH770" s="105"/>
      <c r="AI770" s="105"/>
      <c r="AJ770" s="105"/>
      <c r="AK770" s="105"/>
      <c r="AL770" s="105"/>
      <c r="AM770" s="105"/>
      <c r="AN770" s="105"/>
      <c r="AO770" s="105"/>
      <c r="AP770" s="105"/>
      <c r="AQ770" s="105"/>
      <c r="AR770" s="105"/>
      <c r="AS770" s="105"/>
      <c r="AT770" s="105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  <c r="BT770" s="105"/>
      <c r="BU770" s="105"/>
      <c r="BV770" s="105"/>
      <c r="BW770" s="105"/>
      <c r="BX770" s="105"/>
      <c r="BY770" s="105"/>
      <c r="BZ770" s="105"/>
      <c r="CA770" s="105"/>
      <c r="CB770" s="105"/>
      <c r="CC770" s="105"/>
      <c r="CD770" s="105"/>
      <c r="CE770" s="105"/>
      <c r="CF770" s="105"/>
      <c r="CG770" s="105"/>
    </row>
    <row r="771" spans="1:85" ht="12.7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  <c r="AA771" s="105"/>
      <c r="AB771" s="105"/>
      <c r="AC771" s="105"/>
      <c r="AD771" s="105"/>
      <c r="AE771" s="105"/>
      <c r="AF771" s="105"/>
      <c r="AG771" s="105"/>
      <c r="AH771" s="105"/>
      <c r="AI771" s="105"/>
      <c r="AJ771" s="105"/>
      <c r="AK771" s="105"/>
      <c r="AL771" s="105"/>
      <c r="AM771" s="105"/>
      <c r="AN771" s="105"/>
      <c r="AO771" s="105"/>
      <c r="AP771" s="105"/>
      <c r="AQ771" s="105"/>
      <c r="AR771" s="105"/>
      <c r="AS771" s="105"/>
      <c r="AT771" s="105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  <c r="BT771" s="105"/>
      <c r="BU771" s="105"/>
      <c r="BV771" s="105"/>
      <c r="BW771" s="105"/>
      <c r="BX771" s="105"/>
      <c r="BY771" s="105"/>
      <c r="BZ771" s="105"/>
      <c r="CA771" s="105"/>
      <c r="CB771" s="105"/>
      <c r="CC771" s="105"/>
      <c r="CD771" s="105"/>
      <c r="CE771" s="105"/>
      <c r="CF771" s="105"/>
      <c r="CG771" s="105"/>
    </row>
    <row r="772" spans="1:85" ht="12.7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  <c r="AA772" s="105"/>
      <c r="AB772" s="105"/>
      <c r="AC772" s="105"/>
      <c r="AD772" s="105"/>
      <c r="AE772" s="105"/>
      <c r="AF772" s="105"/>
      <c r="AG772" s="105"/>
      <c r="AH772" s="105"/>
      <c r="AI772" s="105"/>
      <c r="AJ772" s="105"/>
      <c r="AK772" s="105"/>
      <c r="AL772" s="105"/>
      <c r="AM772" s="105"/>
      <c r="AN772" s="105"/>
      <c r="AO772" s="105"/>
      <c r="AP772" s="105"/>
      <c r="AQ772" s="105"/>
      <c r="AR772" s="105"/>
      <c r="AS772" s="105"/>
      <c r="AT772" s="105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  <c r="BT772" s="105"/>
      <c r="BU772" s="105"/>
      <c r="BV772" s="105"/>
      <c r="BW772" s="105"/>
      <c r="BX772" s="105"/>
      <c r="BY772" s="105"/>
      <c r="BZ772" s="105"/>
      <c r="CA772" s="105"/>
      <c r="CB772" s="105"/>
      <c r="CC772" s="105"/>
      <c r="CD772" s="105"/>
      <c r="CE772" s="105"/>
      <c r="CF772" s="105"/>
      <c r="CG772" s="105"/>
    </row>
    <row r="773" spans="1:85" ht="12.7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  <c r="AA773" s="105"/>
      <c r="AB773" s="105"/>
      <c r="AC773" s="105"/>
      <c r="AD773" s="105"/>
      <c r="AE773" s="105"/>
      <c r="AF773" s="105"/>
      <c r="AG773" s="105"/>
      <c r="AH773" s="105"/>
      <c r="AI773" s="105"/>
      <c r="AJ773" s="105"/>
      <c r="AK773" s="105"/>
      <c r="AL773" s="105"/>
      <c r="AM773" s="105"/>
      <c r="AN773" s="105"/>
      <c r="AO773" s="105"/>
      <c r="AP773" s="105"/>
      <c r="AQ773" s="105"/>
      <c r="AR773" s="105"/>
      <c r="AS773" s="105"/>
      <c r="AT773" s="105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  <c r="BT773" s="105"/>
      <c r="BU773" s="105"/>
      <c r="BV773" s="105"/>
      <c r="BW773" s="105"/>
      <c r="BX773" s="105"/>
      <c r="BY773" s="105"/>
      <c r="BZ773" s="105"/>
      <c r="CA773" s="105"/>
      <c r="CB773" s="105"/>
      <c r="CC773" s="105"/>
      <c r="CD773" s="105"/>
      <c r="CE773" s="105"/>
      <c r="CF773" s="105"/>
      <c r="CG773" s="105"/>
    </row>
    <row r="774" spans="1:85" ht="12.7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  <c r="AA774" s="105"/>
      <c r="AB774" s="105"/>
      <c r="AC774" s="105"/>
      <c r="AD774" s="105"/>
      <c r="AE774" s="105"/>
      <c r="AF774" s="105"/>
      <c r="AG774" s="105"/>
      <c r="AH774" s="105"/>
      <c r="AI774" s="105"/>
      <c r="AJ774" s="105"/>
      <c r="AK774" s="105"/>
      <c r="AL774" s="105"/>
      <c r="AM774" s="105"/>
      <c r="AN774" s="105"/>
      <c r="AO774" s="105"/>
      <c r="AP774" s="105"/>
      <c r="AQ774" s="105"/>
      <c r="AR774" s="105"/>
      <c r="AS774" s="105"/>
      <c r="AT774" s="105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  <c r="BT774" s="105"/>
      <c r="BU774" s="105"/>
      <c r="BV774" s="105"/>
      <c r="BW774" s="105"/>
      <c r="BX774" s="105"/>
      <c r="BY774" s="105"/>
      <c r="BZ774" s="105"/>
      <c r="CA774" s="105"/>
      <c r="CB774" s="105"/>
      <c r="CC774" s="105"/>
      <c r="CD774" s="105"/>
      <c r="CE774" s="105"/>
      <c r="CF774" s="105"/>
      <c r="CG774" s="105"/>
    </row>
    <row r="775" spans="1:85" ht="12.7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  <c r="AA775" s="105"/>
      <c r="AB775" s="105"/>
      <c r="AC775" s="105"/>
      <c r="AD775" s="105"/>
      <c r="AE775" s="105"/>
      <c r="AF775" s="105"/>
      <c r="AG775" s="105"/>
      <c r="AH775" s="105"/>
      <c r="AI775" s="105"/>
      <c r="AJ775" s="105"/>
      <c r="AK775" s="105"/>
      <c r="AL775" s="105"/>
      <c r="AM775" s="105"/>
      <c r="AN775" s="105"/>
      <c r="AO775" s="105"/>
      <c r="AP775" s="105"/>
      <c r="AQ775" s="105"/>
      <c r="AR775" s="105"/>
      <c r="AS775" s="105"/>
      <c r="AT775" s="105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  <c r="BT775" s="105"/>
      <c r="BU775" s="105"/>
      <c r="BV775" s="105"/>
      <c r="BW775" s="105"/>
      <c r="BX775" s="105"/>
      <c r="BY775" s="105"/>
      <c r="BZ775" s="105"/>
      <c r="CA775" s="105"/>
      <c r="CB775" s="105"/>
      <c r="CC775" s="105"/>
      <c r="CD775" s="105"/>
      <c r="CE775" s="105"/>
      <c r="CF775" s="105"/>
      <c r="CG775" s="105"/>
    </row>
    <row r="776" spans="1:85" ht="12.7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  <c r="AA776" s="105"/>
      <c r="AB776" s="105"/>
      <c r="AC776" s="105"/>
      <c r="AD776" s="105"/>
      <c r="AE776" s="105"/>
      <c r="AF776" s="105"/>
      <c r="AG776" s="105"/>
      <c r="AH776" s="105"/>
      <c r="AI776" s="105"/>
      <c r="AJ776" s="105"/>
      <c r="AK776" s="105"/>
      <c r="AL776" s="105"/>
      <c r="AM776" s="105"/>
      <c r="AN776" s="105"/>
      <c r="AO776" s="105"/>
      <c r="AP776" s="105"/>
      <c r="AQ776" s="105"/>
      <c r="AR776" s="105"/>
      <c r="AS776" s="105"/>
      <c r="AT776" s="105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  <c r="BT776" s="105"/>
      <c r="BU776" s="105"/>
      <c r="BV776" s="105"/>
      <c r="BW776" s="105"/>
      <c r="BX776" s="105"/>
      <c r="BY776" s="105"/>
      <c r="BZ776" s="105"/>
      <c r="CA776" s="105"/>
      <c r="CB776" s="105"/>
      <c r="CC776" s="105"/>
      <c r="CD776" s="105"/>
      <c r="CE776" s="105"/>
      <c r="CF776" s="105"/>
      <c r="CG776" s="105"/>
    </row>
    <row r="777" spans="1:85" ht="12.7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  <c r="AA777" s="105"/>
      <c r="AB777" s="105"/>
      <c r="AC777" s="105"/>
      <c r="AD777" s="105"/>
      <c r="AE777" s="105"/>
      <c r="AF777" s="105"/>
      <c r="AG777" s="105"/>
      <c r="AH777" s="105"/>
      <c r="AI777" s="105"/>
      <c r="AJ777" s="105"/>
      <c r="AK777" s="105"/>
      <c r="AL777" s="105"/>
      <c r="AM777" s="105"/>
      <c r="AN777" s="105"/>
      <c r="AO777" s="105"/>
      <c r="AP777" s="105"/>
      <c r="AQ777" s="105"/>
      <c r="AR777" s="105"/>
      <c r="AS777" s="105"/>
      <c r="AT777" s="105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  <c r="BT777" s="105"/>
      <c r="BU777" s="105"/>
      <c r="BV777" s="105"/>
      <c r="BW777" s="105"/>
      <c r="BX777" s="105"/>
      <c r="BY777" s="105"/>
      <c r="BZ777" s="105"/>
      <c r="CA777" s="105"/>
      <c r="CB777" s="105"/>
      <c r="CC777" s="105"/>
      <c r="CD777" s="105"/>
      <c r="CE777" s="105"/>
      <c r="CF777" s="105"/>
      <c r="CG777" s="105"/>
    </row>
    <row r="778" spans="1:85" ht="12.7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  <c r="AA778" s="105"/>
      <c r="AB778" s="105"/>
      <c r="AC778" s="105"/>
      <c r="AD778" s="105"/>
      <c r="AE778" s="105"/>
      <c r="AF778" s="105"/>
      <c r="AG778" s="105"/>
      <c r="AH778" s="105"/>
      <c r="AI778" s="105"/>
      <c r="AJ778" s="105"/>
      <c r="AK778" s="105"/>
      <c r="AL778" s="105"/>
      <c r="AM778" s="105"/>
      <c r="AN778" s="105"/>
      <c r="AO778" s="105"/>
      <c r="AP778" s="105"/>
      <c r="AQ778" s="105"/>
      <c r="AR778" s="105"/>
      <c r="AS778" s="105"/>
      <c r="AT778" s="105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  <c r="BT778" s="105"/>
      <c r="BU778" s="105"/>
      <c r="BV778" s="105"/>
      <c r="BW778" s="105"/>
      <c r="BX778" s="105"/>
      <c r="BY778" s="105"/>
      <c r="BZ778" s="105"/>
      <c r="CA778" s="105"/>
      <c r="CB778" s="105"/>
      <c r="CC778" s="105"/>
      <c r="CD778" s="105"/>
      <c r="CE778" s="105"/>
      <c r="CF778" s="105"/>
      <c r="CG778" s="105"/>
    </row>
    <row r="779" spans="1:85" ht="12.7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  <c r="AA779" s="105"/>
      <c r="AB779" s="105"/>
      <c r="AC779" s="105"/>
      <c r="AD779" s="105"/>
      <c r="AE779" s="105"/>
      <c r="AF779" s="105"/>
      <c r="AG779" s="105"/>
      <c r="AH779" s="105"/>
      <c r="AI779" s="105"/>
      <c r="AJ779" s="105"/>
      <c r="AK779" s="105"/>
      <c r="AL779" s="105"/>
      <c r="AM779" s="105"/>
      <c r="AN779" s="105"/>
      <c r="AO779" s="105"/>
      <c r="AP779" s="105"/>
      <c r="AQ779" s="105"/>
      <c r="AR779" s="105"/>
      <c r="AS779" s="105"/>
      <c r="AT779" s="105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  <c r="BT779" s="105"/>
      <c r="BU779" s="105"/>
      <c r="BV779" s="105"/>
      <c r="BW779" s="105"/>
      <c r="BX779" s="105"/>
      <c r="BY779" s="105"/>
      <c r="BZ779" s="105"/>
      <c r="CA779" s="105"/>
      <c r="CB779" s="105"/>
      <c r="CC779" s="105"/>
      <c r="CD779" s="105"/>
      <c r="CE779" s="105"/>
      <c r="CF779" s="105"/>
      <c r="CG779" s="105"/>
    </row>
    <row r="780" spans="1:85" ht="12.7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  <c r="AA780" s="105"/>
      <c r="AB780" s="105"/>
      <c r="AC780" s="105"/>
      <c r="AD780" s="105"/>
      <c r="AE780" s="105"/>
      <c r="AF780" s="105"/>
      <c r="AG780" s="105"/>
      <c r="AH780" s="105"/>
      <c r="AI780" s="105"/>
      <c r="AJ780" s="105"/>
      <c r="AK780" s="105"/>
      <c r="AL780" s="105"/>
      <c r="AM780" s="105"/>
      <c r="AN780" s="105"/>
      <c r="AO780" s="105"/>
      <c r="AP780" s="105"/>
      <c r="AQ780" s="105"/>
      <c r="AR780" s="105"/>
      <c r="AS780" s="105"/>
      <c r="AT780" s="105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  <c r="BT780" s="105"/>
      <c r="BU780" s="105"/>
      <c r="BV780" s="105"/>
      <c r="BW780" s="105"/>
      <c r="BX780" s="105"/>
      <c r="BY780" s="105"/>
      <c r="BZ780" s="105"/>
      <c r="CA780" s="105"/>
      <c r="CB780" s="105"/>
      <c r="CC780" s="105"/>
      <c r="CD780" s="105"/>
      <c r="CE780" s="105"/>
      <c r="CF780" s="105"/>
      <c r="CG780" s="105"/>
    </row>
    <row r="781" spans="1:85" ht="12.7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  <c r="AA781" s="105"/>
      <c r="AB781" s="105"/>
      <c r="AC781" s="105"/>
      <c r="AD781" s="105"/>
      <c r="AE781" s="105"/>
      <c r="AF781" s="105"/>
      <c r="AG781" s="105"/>
      <c r="AH781" s="105"/>
      <c r="AI781" s="105"/>
      <c r="AJ781" s="105"/>
      <c r="AK781" s="105"/>
      <c r="AL781" s="105"/>
      <c r="AM781" s="105"/>
      <c r="AN781" s="105"/>
      <c r="AO781" s="105"/>
      <c r="AP781" s="105"/>
      <c r="AQ781" s="105"/>
      <c r="AR781" s="105"/>
      <c r="AS781" s="105"/>
      <c r="AT781" s="105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  <c r="BT781" s="105"/>
      <c r="BU781" s="105"/>
      <c r="BV781" s="105"/>
      <c r="BW781" s="105"/>
      <c r="BX781" s="105"/>
      <c r="BY781" s="105"/>
      <c r="BZ781" s="105"/>
      <c r="CA781" s="105"/>
      <c r="CB781" s="105"/>
      <c r="CC781" s="105"/>
      <c r="CD781" s="105"/>
      <c r="CE781" s="105"/>
      <c r="CF781" s="105"/>
      <c r="CG781" s="105"/>
    </row>
    <row r="782" spans="1:85" ht="12.7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  <c r="AA782" s="105"/>
      <c r="AB782" s="105"/>
      <c r="AC782" s="105"/>
      <c r="AD782" s="105"/>
      <c r="AE782" s="105"/>
      <c r="AF782" s="105"/>
      <c r="AG782" s="105"/>
      <c r="AH782" s="105"/>
      <c r="AI782" s="105"/>
      <c r="AJ782" s="105"/>
      <c r="AK782" s="105"/>
      <c r="AL782" s="105"/>
      <c r="AM782" s="105"/>
      <c r="AN782" s="105"/>
      <c r="AO782" s="105"/>
      <c r="AP782" s="105"/>
      <c r="AQ782" s="105"/>
      <c r="AR782" s="105"/>
      <c r="AS782" s="105"/>
      <c r="AT782" s="105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  <c r="BT782" s="105"/>
      <c r="BU782" s="105"/>
      <c r="BV782" s="105"/>
      <c r="BW782" s="105"/>
      <c r="BX782" s="105"/>
      <c r="BY782" s="105"/>
      <c r="BZ782" s="105"/>
      <c r="CA782" s="105"/>
      <c r="CB782" s="105"/>
      <c r="CC782" s="105"/>
      <c r="CD782" s="105"/>
      <c r="CE782" s="105"/>
      <c r="CF782" s="105"/>
      <c r="CG782" s="105"/>
    </row>
    <row r="783" spans="1:85" ht="12.7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  <c r="AA783" s="105"/>
      <c r="AB783" s="105"/>
      <c r="AC783" s="105"/>
      <c r="AD783" s="105"/>
      <c r="AE783" s="105"/>
      <c r="AF783" s="105"/>
      <c r="AG783" s="105"/>
      <c r="AH783" s="105"/>
      <c r="AI783" s="105"/>
      <c r="AJ783" s="105"/>
      <c r="AK783" s="105"/>
      <c r="AL783" s="105"/>
      <c r="AM783" s="105"/>
      <c r="AN783" s="105"/>
      <c r="AO783" s="105"/>
      <c r="AP783" s="105"/>
      <c r="AQ783" s="105"/>
      <c r="AR783" s="105"/>
      <c r="AS783" s="105"/>
      <c r="AT783" s="105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  <c r="BT783" s="105"/>
      <c r="BU783" s="105"/>
      <c r="BV783" s="105"/>
      <c r="BW783" s="105"/>
      <c r="BX783" s="105"/>
      <c r="BY783" s="105"/>
      <c r="BZ783" s="105"/>
      <c r="CA783" s="105"/>
      <c r="CB783" s="105"/>
      <c r="CC783" s="105"/>
      <c r="CD783" s="105"/>
      <c r="CE783" s="105"/>
      <c r="CF783" s="105"/>
      <c r="CG783" s="105"/>
    </row>
    <row r="784" spans="1:85" ht="12.7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  <c r="AA784" s="105"/>
      <c r="AB784" s="105"/>
      <c r="AC784" s="105"/>
      <c r="AD784" s="105"/>
      <c r="AE784" s="105"/>
      <c r="AF784" s="105"/>
      <c r="AG784" s="105"/>
      <c r="AH784" s="105"/>
      <c r="AI784" s="105"/>
      <c r="AJ784" s="105"/>
      <c r="AK784" s="105"/>
      <c r="AL784" s="105"/>
      <c r="AM784" s="105"/>
      <c r="AN784" s="105"/>
      <c r="AO784" s="105"/>
      <c r="AP784" s="105"/>
      <c r="AQ784" s="105"/>
      <c r="AR784" s="105"/>
      <c r="AS784" s="105"/>
      <c r="AT784" s="105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  <c r="BT784" s="105"/>
      <c r="BU784" s="105"/>
      <c r="BV784" s="105"/>
      <c r="BW784" s="105"/>
      <c r="BX784" s="105"/>
      <c r="BY784" s="105"/>
      <c r="BZ784" s="105"/>
      <c r="CA784" s="105"/>
      <c r="CB784" s="105"/>
      <c r="CC784" s="105"/>
      <c r="CD784" s="105"/>
      <c r="CE784" s="105"/>
      <c r="CF784" s="105"/>
      <c r="CG784" s="105"/>
    </row>
    <row r="785" spans="1:85" ht="12.7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  <c r="AA785" s="105"/>
      <c r="AB785" s="105"/>
      <c r="AC785" s="105"/>
      <c r="AD785" s="105"/>
      <c r="AE785" s="105"/>
      <c r="AF785" s="105"/>
      <c r="AG785" s="105"/>
      <c r="AH785" s="105"/>
      <c r="AI785" s="105"/>
      <c r="AJ785" s="105"/>
      <c r="AK785" s="105"/>
      <c r="AL785" s="105"/>
      <c r="AM785" s="105"/>
      <c r="AN785" s="105"/>
      <c r="AO785" s="105"/>
      <c r="AP785" s="105"/>
      <c r="AQ785" s="105"/>
      <c r="AR785" s="105"/>
      <c r="AS785" s="105"/>
      <c r="AT785" s="105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  <c r="BT785" s="105"/>
      <c r="BU785" s="105"/>
      <c r="BV785" s="105"/>
      <c r="BW785" s="105"/>
      <c r="BX785" s="105"/>
      <c r="BY785" s="105"/>
      <c r="BZ785" s="105"/>
      <c r="CA785" s="105"/>
      <c r="CB785" s="105"/>
      <c r="CC785" s="105"/>
      <c r="CD785" s="105"/>
      <c r="CE785" s="105"/>
      <c r="CF785" s="105"/>
      <c r="CG785" s="105"/>
    </row>
    <row r="786" spans="1:85" ht="12.7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  <c r="AA786" s="105"/>
      <c r="AB786" s="105"/>
      <c r="AC786" s="105"/>
      <c r="AD786" s="105"/>
      <c r="AE786" s="105"/>
      <c r="AF786" s="105"/>
      <c r="AG786" s="105"/>
      <c r="AH786" s="105"/>
      <c r="AI786" s="105"/>
      <c r="AJ786" s="105"/>
      <c r="AK786" s="105"/>
      <c r="AL786" s="105"/>
      <c r="AM786" s="105"/>
      <c r="AN786" s="105"/>
      <c r="AO786" s="105"/>
      <c r="AP786" s="105"/>
      <c r="AQ786" s="105"/>
      <c r="AR786" s="105"/>
      <c r="AS786" s="105"/>
      <c r="AT786" s="105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  <c r="BT786" s="105"/>
      <c r="BU786" s="105"/>
      <c r="BV786" s="105"/>
      <c r="BW786" s="105"/>
      <c r="BX786" s="105"/>
      <c r="BY786" s="105"/>
      <c r="BZ786" s="105"/>
      <c r="CA786" s="105"/>
      <c r="CB786" s="105"/>
      <c r="CC786" s="105"/>
      <c r="CD786" s="105"/>
      <c r="CE786" s="105"/>
      <c r="CF786" s="105"/>
      <c r="CG786" s="105"/>
    </row>
    <row r="787" spans="1:85" ht="12.7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  <c r="AA787" s="105"/>
      <c r="AB787" s="105"/>
      <c r="AC787" s="105"/>
      <c r="AD787" s="105"/>
      <c r="AE787" s="105"/>
      <c r="AF787" s="105"/>
      <c r="AG787" s="105"/>
      <c r="AH787" s="105"/>
      <c r="AI787" s="105"/>
      <c r="AJ787" s="105"/>
      <c r="AK787" s="105"/>
      <c r="AL787" s="105"/>
      <c r="AM787" s="105"/>
      <c r="AN787" s="105"/>
      <c r="AO787" s="105"/>
      <c r="AP787" s="105"/>
      <c r="AQ787" s="105"/>
      <c r="AR787" s="105"/>
      <c r="AS787" s="105"/>
      <c r="AT787" s="105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  <c r="BT787" s="105"/>
      <c r="BU787" s="105"/>
      <c r="BV787" s="105"/>
      <c r="BW787" s="105"/>
      <c r="BX787" s="105"/>
      <c r="BY787" s="105"/>
      <c r="BZ787" s="105"/>
      <c r="CA787" s="105"/>
      <c r="CB787" s="105"/>
      <c r="CC787" s="105"/>
      <c r="CD787" s="105"/>
      <c r="CE787" s="105"/>
      <c r="CF787" s="105"/>
      <c r="CG787" s="105"/>
    </row>
    <row r="788" spans="1:85" ht="12.7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  <c r="AA788" s="105"/>
      <c r="AB788" s="105"/>
      <c r="AC788" s="105"/>
      <c r="AD788" s="105"/>
      <c r="AE788" s="105"/>
      <c r="AF788" s="105"/>
      <c r="AG788" s="105"/>
      <c r="AH788" s="105"/>
      <c r="AI788" s="105"/>
      <c r="AJ788" s="105"/>
      <c r="AK788" s="105"/>
      <c r="AL788" s="105"/>
      <c r="AM788" s="105"/>
      <c r="AN788" s="105"/>
      <c r="AO788" s="105"/>
      <c r="AP788" s="105"/>
      <c r="AQ788" s="105"/>
      <c r="AR788" s="105"/>
      <c r="AS788" s="105"/>
      <c r="AT788" s="105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  <c r="BT788" s="105"/>
      <c r="BU788" s="105"/>
      <c r="BV788" s="105"/>
      <c r="BW788" s="105"/>
      <c r="BX788" s="105"/>
      <c r="BY788" s="105"/>
      <c r="BZ788" s="105"/>
      <c r="CA788" s="105"/>
      <c r="CB788" s="105"/>
      <c r="CC788" s="105"/>
      <c r="CD788" s="105"/>
      <c r="CE788" s="105"/>
      <c r="CF788" s="105"/>
      <c r="CG788" s="105"/>
    </row>
    <row r="789" spans="1:85" ht="12.7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  <c r="AA789" s="105"/>
      <c r="AB789" s="105"/>
      <c r="AC789" s="105"/>
      <c r="AD789" s="105"/>
      <c r="AE789" s="105"/>
      <c r="AF789" s="105"/>
      <c r="AG789" s="105"/>
      <c r="AH789" s="105"/>
      <c r="AI789" s="105"/>
      <c r="AJ789" s="105"/>
      <c r="AK789" s="105"/>
      <c r="AL789" s="105"/>
      <c r="AM789" s="105"/>
      <c r="AN789" s="105"/>
      <c r="AO789" s="105"/>
      <c r="AP789" s="105"/>
      <c r="AQ789" s="105"/>
      <c r="AR789" s="105"/>
      <c r="AS789" s="105"/>
      <c r="AT789" s="105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  <c r="BT789" s="105"/>
      <c r="BU789" s="105"/>
      <c r="BV789" s="105"/>
      <c r="BW789" s="105"/>
      <c r="BX789" s="105"/>
      <c r="BY789" s="105"/>
      <c r="BZ789" s="105"/>
      <c r="CA789" s="105"/>
      <c r="CB789" s="105"/>
      <c r="CC789" s="105"/>
      <c r="CD789" s="105"/>
      <c r="CE789" s="105"/>
      <c r="CF789" s="105"/>
      <c r="CG789" s="105"/>
    </row>
    <row r="790" spans="1:85" ht="12.7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  <c r="AA790" s="105"/>
      <c r="AB790" s="105"/>
      <c r="AC790" s="105"/>
      <c r="AD790" s="105"/>
      <c r="AE790" s="105"/>
      <c r="AF790" s="105"/>
      <c r="AG790" s="105"/>
      <c r="AH790" s="105"/>
      <c r="AI790" s="105"/>
      <c r="AJ790" s="105"/>
      <c r="AK790" s="105"/>
      <c r="AL790" s="105"/>
      <c r="AM790" s="105"/>
      <c r="AN790" s="105"/>
      <c r="AO790" s="105"/>
      <c r="AP790" s="105"/>
      <c r="AQ790" s="105"/>
      <c r="AR790" s="105"/>
      <c r="AS790" s="105"/>
      <c r="AT790" s="105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  <c r="BT790" s="105"/>
      <c r="BU790" s="105"/>
      <c r="BV790" s="105"/>
      <c r="BW790" s="105"/>
      <c r="BX790" s="105"/>
      <c r="BY790" s="105"/>
      <c r="BZ790" s="105"/>
      <c r="CA790" s="105"/>
      <c r="CB790" s="105"/>
      <c r="CC790" s="105"/>
      <c r="CD790" s="105"/>
      <c r="CE790" s="105"/>
      <c r="CF790" s="105"/>
      <c r="CG790" s="105"/>
    </row>
    <row r="791" spans="1:85" ht="12.7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  <c r="AA791" s="105"/>
      <c r="AB791" s="105"/>
      <c r="AC791" s="105"/>
      <c r="AD791" s="105"/>
      <c r="AE791" s="105"/>
      <c r="AF791" s="105"/>
      <c r="AG791" s="105"/>
      <c r="AH791" s="105"/>
      <c r="AI791" s="105"/>
      <c r="AJ791" s="105"/>
      <c r="AK791" s="105"/>
      <c r="AL791" s="105"/>
      <c r="AM791" s="105"/>
      <c r="AN791" s="105"/>
      <c r="AO791" s="105"/>
      <c r="AP791" s="105"/>
      <c r="AQ791" s="105"/>
      <c r="AR791" s="105"/>
      <c r="AS791" s="105"/>
      <c r="AT791" s="105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  <c r="BT791" s="105"/>
      <c r="BU791" s="105"/>
      <c r="BV791" s="105"/>
      <c r="BW791" s="105"/>
      <c r="BX791" s="105"/>
      <c r="BY791" s="105"/>
      <c r="BZ791" s="105"/>
      <c r="CA791" s="105"/>
      <c r="CB791" s="105"/>
      <c r="CC791" s="105"/>
      <c r="CD791" s="105"/>
      <c r="CE791" s="105"/>
      <c r="CF791" s="105"/>
      <c r="CG791" s="105"/>
    </row>
    <row r="792" spans="1:85" ht="12.7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  <c r="AA792" s="105"/>
      <c r="AB792" s="105"/>
      <c r="AC792" s="105"/>
      <c r="AD792" s="105"/>
      <c r="AE792" s="105"/>
      <c r="AF792" s="105"/>
      <c r="AG792" s="105"/>
      <c r="AH792" s="105"/>
      <c r="AI792" s="105"/>
      <c r="AJ792" s="105"/>
      <c r="AK792" s="105"/>
      <c r="AL792" s="105"/>
      <c r="AM792" s="105"/>
      <c r="AN792" s="105"/>
      <c r="AO792" s="105"/>
      <c r="AP792" s="105"/>
      <c r="AQ792" s="105"/>
      <c r="AR792" s="105"/>
      <c r="AS792" s="105"/>
      <c r="AT792" s="105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  <c r="BT792" s="105"/>
      <c r="BU792" s="105"/>
      <c r="BV792" s="105"/>
      <c r="BW792" s="105"/>
      <c r="BX792" s="105"/>
      <c r="BY792" s="105"/>
      <c r="BZ792" s="105"/>
      <c r="CA792" s="105"/>
      <c r="CB792" s="105"/>
      <c r="CC792" s="105"/>
      <c r="CD792" s="105"/>
      <c r="CE792" s="105"/>
      <c r="CF792" s="105"/>
      <c r="CG792" s="105"/>
    </row>
    <row r="793" spans="1:85" ht="12.7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  <c r="AA793" s="105"/>
      <c r="AB793" s="105"/>
      <c r="AC793" s="105"/>
      <c r="AD793" s="105"/>
      <c r="AE793" s="105"/>
      <c r="AF793" s="105"/>
      <c r="AG793" s="105"/>
      <c r="AH793" s="105"/>
      <c r="AI793" s="105"/>
      <c r="AJ793" s="105"/>
      <c r="AK793" s="105"/>
      <c r="AL793" s="105"/>
      <c r="AM793" s="105"/>
      <c r="AN793" s="105"/>
      <c r="AO793" s="105"/>
      <c r="AP793" s="105"/>
      <c r="AQ793" s="105"/>
      <c r="AR793" s="105"/>
      <c r="AS793" s="105"/>
      <c r="AT793" s="105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  <c r="BT793" s="105"/>
      <c r="BU793" s="105"/>
      <c r="BV793" s="105"/>
      <c r="BW793" s="105"/>
      <c r="BX793" s="105"/>
      <c r="BY793" s="105"/>
      <c r="BZ793" s="105"/>
      <c r="CA793" s="105"/>
      <c r="CB793" s="105"/>
      <c r="CC793" s="105"/>
      <c r="CD793" s="105"/>
      <c r="CE793" s="105"/>
      <c r="CF793" s="105"/>
      <c r="CG793" s="105"/>
    </row>
    <row r="794" spans="1:85" ht="12.7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  <c r="AA794" s="105"/>
      <c r="AB794" s="105"/>
      <c r="AC794" s="105"/>
      <c r="AD794" s="105"/>
      <c r="AE794" s="105"/>
      <c r="AF794" s="105"/>
      <c r="AG794" s="105"/>
      <c r="AH794" s="105"/>
      <c r="AI794" s="105"/>
      <c r="AJ794" s="105"/>
      <c r="AK794" s="105"/>
      <c r="AL794" s="105"/>
      <c r="AM794" s="105"/>
      <c r="AN794" s="105"/>
      <c r="AO794" s="105"/>
      <c r="AP794" s="105"/>
      <c r="AQ794" s="105"/>
      <c r="AR794" s="105"/>
      <c r="AS794" s="105"/>
      <c r="AT794" s="105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  <c r="BT794" s="105"/>
      <c r="BU794" s="105"/>
      <c r="BV794" s="105"/>
      <c r="BW794" s="105"/>
      <c r="BX794" s="105"/>
      <c r="BY794" s="105"/>
      <c r="BZ794" s="105"/>
      <c r="CA794" s="105"/>
      <c r="CB794" s="105"/>
      <c r="CC794" s="105"/>
      <c r="CD794" s="105"/>
      <c r="CE794" s="105"/>
      <c r="CF794" s="105"/>
      <c r="CG794" s="105"/>
    </row>
    <row r="795" spans="1:85" ht="12.7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  <c r="AA795" s="105"/>
      <c r="AB795" s="105"/>
      <c r="AC795" s="105"/>
      <c r="AD795" s="105"/>
      <c r="AE795" s="105"/>
      <c r="AF795" s="105"/>
      <c r="AG795" s="105"/>
      <c r="AH795" s="105"/>
      <c r="AI795" s="105"/>
      <c r="AJ795" s="105"/>
      <c r="AK795" s="105"/>
      <c r="AL795" s="105"/>
      <c r="AM795" s="105"/>
      <c r="AN795" s="105"/>
      <c r="AO795" s="105"/>
      <c r="AP795" s="105"/>
      <c r="AQ795" s="105"/>
      <c r="AR795" s="105"/>
      <c r="AS795" s="105"/>
      <c r="AT795" s="105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  <c r="BT795" s="105"/>
      <c r="BU795" s="105"/>
      <c r="BV795" s="105"/>
      <c r="BW795" s="105"/>
      <c r="BX795" s="105"/>
      <c r="BY795" s="105"/>
      <c r="BZ795" s="105"/>
      <c r="CA795" s="105"/>
      <c r="CB795" s="105"/>
      <c r="CC795" s="105"/>
      <c r="CD795" s="105"/>
      <c r="CE795" s="105"/>
      <c r="CF795" s="105"/>
      <c r="CG795" s="105"/>
    </row>
    <row r="796" spans="1:85" ht="12.7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  <c r="AA796" s="105"/>
      <c r="AB796" s="105"/>
      <c r="AC796" s="105"/>
      <c r="AD796" s="105"/>
      <c r="AE796" s="105"/>
      <c r="AF796" s="105"/>
      <c r="AG796" s="105"/>
      <c r="AH796" s="105"/>
      <c r="AI796" s="105"/>
      <c r="AJ796" s="105"/>
      <c r="AK796" s="105"/>
      <c r="AL796" s="105"/>
      <c r="AM796" s="105"/>
      <c r="AN796" s="105"/>
      <c r="AO796" s="105"/>
      <c r="AP796" s="105"/>
      <c r="AQ796" s="105"/>
      <c r="AR796" s="105"/>
      <c r="AS796" s="105"/>
      <c r="AT796" s="105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  <c r="BT796" s="105"/>
      <c r="BU796" s="105"/>
      <c r="BV796" s="105"/>
      <c r="BW796" s="105"/>
      <c r="BX796" s="105"/>
      <c r="BY796" s="105"/>
      <c r="BZ796" s="105"/>
      <c r="CA796" s="105"/>
      <c r="CB796" s="105"/>
      <c r="CC796" s="105"/>
      <c r="CD796" s="105"/>
      <c r="CE796" s="105"/>
      <c r="CF796" s="105"/>
      <c r="CG796" s="105"/>
    </row>
    <row r="797" spans="1:85" ht="12.7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  <c r="AA797" s="105"/>
      <c r="AB797" s="105"/>
      <c r="AC797" s="105"/>
      <c r="AD797" s="105"/>
      <c r="AE797" s="105"/>
      <c r="AF797" s="105"/>
      <c r="AG797" s="105"/>
      <c r="AH797" s="105"/>
      <c r="AI797" s="105"/>
      <c r="AJ797" s="105"/>
      <c r="AK797" s="105"/>
      <c r="AL797" s="105"/>
      <c r="AM797" s="105"/>
      <c r="AN797" s="105"/>
      <c r="AO797" s="105"/>
      <c r="AP797" s="105"/>
      <c r="AQ797" s="105"/>
      <c r="AR797" s="105"/>
      <c r="AS797" s="105"/>
      <c r="AT797" s="105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  <c r="BT797" s="105"/>
      <c r="BU797" s="105"/>
      <c r="BV797" s="105"/>
      <c r="BW797" s="105"/>
      <c r="BX797" s="105"/>
      <c r="BY797" s="105"/>
      <c r="BZ797" s="105"/>
      <c r="CA797" s="105"/>
      <c r="CB797" s="105"/>
      <c r="CC797" s="105"/>
      <c r="CD797" s="105"/>
      <c r="CE797" s="105"/>
      <c r="CF797" s="105"/>
      <c r="CG797" s="105"/>
    </row>
    <row r="798" spans="1:85" ht="12.7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  <c r="AA798" s="105"/>
      <c r="AB798" s="105"/>
      <c r="AC798" s="105"/>
      <c r="AD798" s="105"/>
      <c r="AE798" s="105"/>
      <c r="AF798" s="105"/>
      <c r="AG798" s="105"/>
      <c r="AH798" s="105"/>
      <c r="AI798" s="105"/>
      <c r="AJ798" s="105"/>
      <c r="AK798" s="105"/>
      <c r="AL798" s="105"/>
      <c r="AM798" s="105"/>
      <c r="AN798" s="105"/>
      <c r="AO798" s="105"/>
      <c r="AP798" s="105"/>
      <c r="AQ798" s="105"/>
      <c r="AR798" s="105"/>
      <c r="AS798" s="105"/>
      <c r="AT798" s="105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  <c r="BT798" s="105"/>
      <c r="BU798" s="105"/>
      <c r="BV798" s="105"/>
      <c r="BW798" s="105"/>
      <c r="BX798" s="105"/>
      <c r="BY798" s="105"/>
      <c r="BZ798" s="105"/>
      <c r="CA798" s="105"/>
      <c r="CB798" s="105"/>
      <c r="CC798" s="105"/>
      <c r="CD798" s="105"/>
      <c r="CE798" s="105"/>
      <c r="CF798" s="105"/>
      <c r="CG798" s="105"/>
    </row>
    <row r="799" spans="1:85" ht="12.7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  <c r="AA799" s="105"/>
      <c r="AB799" s="105"/>
      <c r="AC799" s="105"/>
      <c r="AD799" s="105"/>
      <c r="AE799" s="105"/>
      <c r="AF799" s="105"/>
      <c r="AG799" s="105"/>
      <c r="AH799" s="105"/>
      <c r="AI799" s="105"/>
      <c r="AJ799" s="105"/>
      <c r="AK799" s="105"/>
      <c r="AL799" s="105"/>
      <c r="AM799" s="105"/>
      <c r="AN799" s="105"/>
      <c r="AO799" s="105"/>
      <c r="AP799" s="105"/>
      <c r="AQ799" s="105"/>
      <c r="AR799" s="105"/>
      <c r="AS799" s="105"/>
      <c r="AT799" s="105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  <c r="BT799" s="105"/>
      <c r="BU799" s="105"/>
      <c r="BV799" s="105"/>
      <c r="BW799" s="105"/>
      <c r="BX799" s="105"/>
      <c r="BY799" s="105"/>
      <c r="BZ799" s="105"/>
      <c r="CA799" s="105"/>
      <c r="CB799" s="105"/>
      <c r="CC799" s="105"/>
      <c r="CD799" s="105"/>
      <c r="CE799" s="105"/>
      <c r="CF799" s="105"/>
      <c r="CG799" s="105"/>
    </row>
    <row r="800" spans="1:85" ht="12.7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  <c r="AA800" s="105"/>
      <c r="AB800" s="105"/>
      <c r="AC800" s="105"/>
      <c r="AD800" s="105"/>
      <c r="AE800" s="105"/>
      <c r="AF800" s="105"/>
      <c r="AG800" s="105"/>
      <c r="AH800" s="105"/>
      <c r="AI800" s="105"/>
      <c r="AJ800" s="105"/>
      <c r="AK800" s="105"/>
      <c r="AL800" s="105"/>
      <c r="AM800" s="105"/>
      <c r="AN800" s="105"/>
      <c r="AO800" s="105"/>
      <c r="AP800" s="105"/>
      <c r="AQ800" s="105"/>
      <c r="AR800" s="105"/>
      <c r="AS800" s="105"/>
      <c r="AT800" s="105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  <c r="BT800" s="105"/>
      <c r="BU800" s="105"/>
      <c r="BV800" s="105"/>
      <c r="BW800" s="105"/>
      <c r="BX800" s="105"/>
      <c r="BY800" s="105"/>
      <c r="BZ800" s="105"/>
      <c r="CA800" s="105"/>
      <c r="CB800" s="105"/>
      <c r="CC800" s="105"/>
      <c r="CD800" s="105"/>
      <c r="CE800" s="105"/>
      <c r="CF800" s="105"/>
      <c r="CG800" s="105"/>
    </row>
    <row r="801" spans="1:85" ht="12.7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  <c r="AA801" s="105"/>
      <c r="AB801" s="105"/>
      <c r="AC801" s="105"/>
      <c r="AD801" s="105"/>
      <c r="AE801" s="105"/>
      <c r="AF801" s="105"/>
      <c r="AG801" s="105"/>
      <c r="AH801" s="105"/>
      <c r="AI801" s="105"/>
      <c r="AJ801" s="105"/>
      <c r="AK801" s="105"/>
      <c r="AL801" s="105"/>
      <c r="AM801" s="105"/>
      <c r="AN801" s="105"/>
      <c r="AO801" s="105"/>
      <c r="AP801" s="105"/>
      <c r="AQ801" s="105"/>
      <c r="AR801" s="105"/>
      <c r="AS801" s="105"/>
      <c r="AT801" s="105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  <c r="BT801" s="105"/>
      <c r="BU801" s="105"/>
      <c r="BV801" s="105"/>
      <c r="BW801" s="105"/>
      <c r="BX801" s="105"/>
      <c r="BY801" s="105"/>
      <c r="BZ801" s="105"/>
      <c r="CA801" s="105"/>
      <c r="CB801" s="105"/>
      <c r="CC801" s="105"/>
      <c r="CD801" s="105"/>
      <c r="CE801" s="105"/>
      <c r="CF801" s="105"/>
      <c r="CG801" s="105"/>
    </row>
    <row r="802" spans="1:85" ht="12.7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  <c r="AA802" s="105"/>
      <c r="AB802" s="105"/>
      <c r="AC802" s="105"/>
      <c r="AD802" s="105"/>
      <c r="AE802" s="105"/>
      <c r="AF802" s="105"/>
      <c r="AG802" s="105"/>
      <c r="AH802" s="105"/>
      <c r="AI802" s="105"/>
      <c r="AJ802" s="105"/>
      <c r="AK802" s="105"/>
      <c r="AL802" s="105"/>
      <c r="AM802" s="105"/>
      <c r="AN802" s="105"/>
      <c r="AO802" s="105"/>
      <c r="AP802" s="105"/>
      <c r="AQ802" s="105"/>
      <c r="AR802" s="105"/>
      <c r="AS802" s="105"/>
      <c r="AT802" s="105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  <c r="BT802" s="105"/>
      <c r="BU802" s="105"/>
      <c r="BV802" s="105"/>
      <c r="BW802" s="105"/>
      <c r="BX802" s="105"/>
      <c r="BY802" s="105"/>
      <c r="BZ802" s="105"/>
      <c r="CA802" s="105"/>
      <c r="CB802" s="105"/>
      <c r="CC802" s="105"/>
      <c r="CD802" s="105"/>
      <c r="CE802" s="105"/>
      <c r="CF802" s="105"/>
      <c r="CG802" s="105"/>
    </row>
    <row r="803" spans="1:85" ht="12.7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  <c r="AA803" s="105"/>
      <c r="AB803" s="105"/>
      <c r="AC803" s="105"/>
      <c r="AD803" s="105"/>
      <c r="AE803" s="105"/>
      <c r="AF803" s="105"/>
      <c r="AG803" s="105"/>
      <c r="AH803" s="105"/>
      <c r="AI803" s="105"/>
      <c r="AJ803" s="105"/>
      <c r="AK803" s="105"/>
      <c r="AL803" s="105"/>
      <c r="AM803" s="105"/>
      <c r="AN803" s="105"/>
      <c r="AO803" s="105"/>
      <c r="AP803" s="105"/>
      <c r="AQ803" s="105"/>
      <c r="AR803" s="105"/>
      <c r="AS803" s="105"/>
      <c r="AT803" s="105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  <c r="BT803" s="105"/>
      <c r="BU803" s="105"/>
      <c r="BV803" s="105"/>
      <c r="BW803" s="105"/>
      <c r="BX803" s="105"/>
      <c r="BY803" s="105"/>
      <c r="BZ803" s="105"/>
      <c r="CA803" s="105"/>
      <c r="CB803" s="105"/>
      <c r="CC803" s="105"/>
      <c r="CD803" s="105"/>
      <c r="CE803" s="105"/>
      <c r="CF803" s="105"/>
      <c r="CG803" s="105"/>
    </row>
    <row r="804" spans="1:85" ht="12.7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  <c r="AA804" s="105"/>
      <c r="AB804" s="105"/>
      <c r="AC804" s="105"/>
      <c r="AD804" s="105"/>
      <c r="AE804" s="105"/>
      <c r="AF804" s="105"/>
      <c r="AG804" s="105"/>
      <c r="AH804" s="105"/>
      <c r="AI804" s="105"/>
      <c r="AJ804" s="105"/>
      <c r="AK804" s="105"/>
      <c r="AL804" s="105"/>
      <c r="AM804" s="105"/>
      <c r="AN804" s="105"/>
      <c r="AO804" s="105"/>
      <c r="AP804" s="105"/>
      <c r="AQ804" s="105"/>
      <c r="AR804" s="105"/>
      <c r="AS804" s="105"/>
      <c r="AT804" s="105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  <c r="BT804" s="105"/>
      <c r="BU804" s="105"/>
      <c r="BV804" s="105"/>
      <c r="BW804" s="105"/>
      <c r="BX804" s="105"/>
      <c r="BY804" s="105"/>
      <c r="BZ804" s="105"/>
      <c r="CA804" s="105"/>
      <c r="CB804" s="105"/>
      <c r="CC804" s="105"/>
      <c r="CD804" s="105"/>
      <c r="CE804" s="105"/>
      <c r="CF804" s="105"/>
      <c r="CG804" s="105"/>
    </row>
    <row r="805" spans="1:85" ht="12.7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  <c r="AA805" s="105"/>
      <c r="AB805" s="105"/>
      <c r="AC805" s="105"/>
      <c r="AD805" s="105"/>
      <c r="AE805" s="105"/>
      <c r="AF805" s="105"/>
      <c r="AG805" s="105"/>
      <c r="AH805" s="105"/>
      <c r="AI805" s="105"/>
      <c r="AJ805" s="105"/>
      <c r="AK805" s="105"/>
      <c r="AL805" s="105"/>
      <c r="AM805" s="105"/>
      <c r="AN805" s="105"/>
      <c r="AO805" s="105"/>
      <c r="AP805" s="105"/>
      <c r="AQ805" s="105"/>
      <c r="AR805" s="105"/>
      <c r="AS805" s="105"/>
      <c r="AT805" s="105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  <c r="BT805" s="105"/>
      <c r="BU805" s="105"/>
      <c r="BV805" s="105"/>
      <c r="BW805" s="105"/>
      <c r="BX805" s="105"/>
      <c r="BY805" s="105"/>
      <c r="BZ805" s="105"/>
      <c r="CA805" s="105"/>
      <c r="CB805" s="105"/>
      <c r="CC805" s="105"/>
      <c r="CD805" s="105"/>
      <c r="CE805" s="105"/>
      <c r="CF805" s="105"/>
      <c r="CG805" s="105"/>
    </row>
    <row r="806" spans="1:85" ht="12.7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  <c r="AA806" s="105"/>
      <c r="AB806" s="105"/>
      <c r="AC806" s="105"/>
      <c r="AD806" s="105"/>
      <c r="AE806" s="105"/>
      <c r="AF806" s="105"/>
      <c r="AG806" s="105"/>
      <c r="AH806" s="105"/>
      <c r="AI806" s="105"/>
      <c r="AJ806" s="105"/>
      <c r="AK806" s="105"/>
      <c r="AL806" s="105"/>
      <c r="AM806" s="105"/>
      <c r="AN806" s="105"/>
      <c r="AO806" s="105"/>
      <c r="AP806" s="105"/>
      <c r="AQ806" s="105"/>
      <c r="AR806" s="105"/>
      <c r="AS806" s="105"/>
      <c r="AT806" s="105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  <c r="BT806" s="105"/>
      <c r="BU806" s="105"/>
      <c r="BV806" s="105"/>
      <c r="BW806" s="105"/>
      <c r="BX806" s="105"/>
      <c r="BY806" s="105"/>
      <c r="BZ806" s="105"/>
      <c r="CA806" s="105"/>
      <c r="CB806" s="105"/>
      <c r="CC806" s="105"/>
      <c r="CD806" s="105"/>
      <c r="CE806" s="105"/>
      <c r="CF806" s="105"/>
      <c r="CG806" s="105"/>
    </row>
    <row r="807" spans="1:85" ht="12.7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  <c r="AA807" s="105"/>
      <c r="AB807" s="105"/>
      <c r="AC807" s="105"/>
      <c r="AD807" s="105"/>
      <c r="AE807" s="105"/>
      <c r="AF807" s="105"/>
      <c r="AG807" s="105"/>
      <c r="AH807" s="105"/>
      <c r="AI807" s="105"/>
      <c r="AJ807" s="105"/>
      <c r="AK807" s="105"/>
      <c r="AL807" s="105"/>
      <c r="AM807" s="105"/>
      <c r="AN807" s="105"/>
      <c r="AO807" s="105"/>
      <c r="AP807" s="105"/>
      <c r="AQ807" s="105"/>
      <c r="AR807" s="105"/>
      <c r="AS807" s="105"/>
      <c r="AT807" s="105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  <c r="BT807" s="105"/>
      <c r="BU807" s="105"/>
      <c r="BV807" s="105"/>
      <c r="BW807" s="105"/>
      <c r="BX807" s="105"/>
      <c r="BY807" s="105"/>
      <c r="BZ807" s="105"/>
      <c r="CA807" s="105"/>
      <c r="CB807" s="105"/>
      <c r="CC807" s="105"/>
      <c r="CD807" s="105"/>
      <c r="CE807" s="105"/>
      <c r="CF807" s="105"/>
      <c r="CG807" s="105"/>
    </row>
    <row r="808" spans="1:85" ht="12.7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  <c r="AA808" s="105"/>
      <c r="AB808" s="105"/>
      <c r="AC808" s="105"/>
      <c r="AD808" s="105"/>
      <c r="AE808" s="105"/>
      <c r="AF808" s="105"/>
      <c r="AG808" s="105"/>
      <c r="AH808" s="105"/>
      <c r="AI808" s="105"/>
      <c r="AJ808" s="105"/>
      <c r="AK808" s="105"/>
      <c r="AL808" s="105"/>
      <c r="AM808" s="105"/>
      <c r="AN808" s="105"/>
      <c r="AO808" s="105"/>
      <c r="AP808" s="105"/>
      <c r="AQ808" s="105"/>
      <c r="AR808" s="105"/>
      <c r="AS808" s="105"/>
      <c r="AT808" s="105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  <c r="BT808" s="105"/>
      <c r="BU808" s="105"/>
      <c r="BV808" s="105"/>
      <c r="BW808" s="105"/>
      <c r="BX808" s="105"/>
      <c r="BY808" s="105"/>
      <c r="BZ808" s="105"/>
      <c r="CA808" s="105"/>
      <c r="CB808" s="105"/>
      <c r="CC808" s="105"/>
      <c r="CD808" s="105"/>
      <c r="CE808" s="105"/>
      <c r="CF808" s="105"/>
      <c r="CG808" s="105"/>
    </row>
    <row r="809" spans="1:85" ht="12.7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  <c r="AA809" s="105"/>
      <c r="AB809" s="105"/>
      <c r="AC809" s="105"/>
      <c r="AD809" s="105"/>
      <c r="AE809" s="105"/>
      <c r="AF809" s="105"/>
      <c r="AG809" s="105"/>
      <c r="AH809" s="105"/>
      <c r="AI809" s="105"/>
      <c r="AJ809" s="105"/>
      <c r="AK809" s="105"/>
      <c r="AL809" s="105"/>
      <c r="AM809" s="105"/>
      <c r="AN809" s="105"/>
      <c r="AO809" s="105"/>
      <c r="AP809" s="105"/>
      <c r="AQ809" s="105"/>
      <c r="AR809" s="105"/>
      <c r="AS809" s="105"/>
      <c r="AT809" s="105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  <c r="BT809" s="105"/>
      <c r="BU809" s="105"/>
      <c r="BV809" s="105"/>
      <c r="BW809" s="105"/>
      <c r="BX809" s="105"/>
      <c r="BY809" s="105"/>
      <c r="BZ809" s="105"/>
      <c r="CA809" s="105"/>
      <c r="CB809" s="105"/>
      <c r="CC809" s="105"/>
      <c r="CD809" s="105"/>
      <c r="CE809" s="105"/>
      <c r="CF809" s="105"/>
      <c r="CG809" s="105"/>
    </row>
    <row r="810" spans="1:85" ht="12.7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  <c r="AA810" s="105"/>
      <c r="AB810" s="105"/>
      <c r="AC810" s="105"/>
      <c r="AD810" s="105"/>
      <c r="AE810" s="105"/>
      <c r="AF810" s="105"/>
      <c r="AG810" s="105"/>
      <c r="AH810" s="105"/>
      <c r="AI810" s="105"/>
      <c r="AJ810" s="105"/>
      <c r="AK810" s="105"/>
      <c r="AL810" s="105"/>
      <c r="AM810" s="105"/>
      <c r="AN810" s="105"/>
      <c r="AO810" s="105"/>
      <c r="AP810" s="105"/>
      <c r="AQ810" s="105"/>
      <c r="AR810" s="105"/>
      <c r="AS810" s="105"/>
      <c r="AT810" s="105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  <c r="BT810" s="105"/>
      <c r="BU810" s="105"/>
      <c r="BV810" s="105"/>
      <c r="BW810" s="105"/>
      <c r="BX810" s="105"/>
      <c r="BY810" s="105"/>
      <c r="BZ810" s="105"/>
      <c r="CA810" s="105"/>
      <c r="CB810" s="105"/>
      <c r="CC810" s="105"/>
      <c r="CD810" s="105"/>
      <c r="CE810" s="105"/>
      <c r="CF810" s="105"/>
      <c r="CG810" s="105"/>
    </row>
    <row r="811" spans="1:85" ht="12.7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  <c r="AA811" s="105"/>
      <c r="AB811" s="105"/>
      <c r="AC811" s="105"/>
      <c r="AD811" s="105"/>
      <c r="AE811" s="105"/>
      <c r="AF811" s="105"/>
      <c r="AG811" s="105"/>
      <c r="AH811" s="105"/>
      <c r="AI811" s="105"/>
      <c r="AJ811" s="105"/>
      <c r="AK811" s="105"/>
      <c r="AL811" s="105"/>
      <c r="AM811" s="105"/>
      <c r="AN811" s="105"/>
      <c r="AO811" s="105"/>
      <c r="AP811" s="105"/>
      <c r="AQ811" s="105"/>
      <c r="AR811" s="105"/>
      <c r="AS811" s="105"/>
      <c r="AT811" s="105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  <c r="BT811" s="105"/>
      <c r="BU811" s="105"/>
      <c r="BV811" s="105"/>
      <c r="BW811" s="105"/>
      <c r="BX811" s="105"/>
      <c r="BY811" s="105"/>
      <c r="BZ811" s="105"/>
      <c r="CA811" s="105"/>
      <c r="CB811" s="105"/>
      <c r="CC811" s="105"/>
      <c r="CD811" s="105"/>
      <c r="CE811" s="105"/>
      <c r="CF811" s="105"/>
      <c r="CG811" s="105"/>
    </row>
    <row r="812" spans="1:85" ht="12.7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  <c r="AA812" s="105"/>
      <c r="AB812" s="105"/>
      <c r="AC812" s="105"/>
      <c r="AD812" s="105"/>
      <c r="AE812" s="105"/>
      <c r="AF812" s="105"/>
      <c r="AG812" s="105"/>
      <c r="AH812" s="105"/>
      <c r="AI812" s="105"/>
      <c r="AJ812" s="105"/>
      <c r="AK812" s="105"/>
      <c r="AL812" s="105"/>
      <c r="AM812" s="105"/>
      <c r="AN812" s="105"/>
      <c r="AO812" s="105"/>
      <c r="AP812" s="105"/>
      <c r="AQ812" s="105"/>
      <c r="AR812" s="105"/>
      <c r="AS812" s="105"/>
      <c r="AT812" s="105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  <c r="BT812" s="105"/>
      <c r="BU812" s="105"/>
      <c r="BV812" s="105"/>
      <c r="BW812" s="105"/>
      <c r="BX812" s="105"/>
      <c r="BY812" s="105"/>
      <c r="BZ812" s="105"/>
      <c r="CA812" s="105"/>
      <c r="CB812" s="105"/>
      <c r="CC812" s="105"/>
      <c r="CD812" s="105"/>
      <c r="CE812" s="105"/>
      <c r="CF812" s="105"/>
      <c r="CG812" s="105"/>
    </row>
    <row r="813" spans="1:85" ht="12.7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  <c r="AA813" s="105"/>
      <c r="AB813" s="105"/>
      <c r="AC813" s="105"/>
      <c r="AD813" s="105"/>
      <c r="AE813" s="105"/>
      <c r="AF813" s="105"/>
      <c r="AG813" s="105"/>
      <c r="AH813" s="105"/>
      <c r="AI813" s="105"/>
      <c r="AJ813" s="105"/>
      <c r="AK813" s="105"/>
      <c r="AL813" s="105"/>
      <c r="AM813" s="105"/>
      <c r="AN813" s="105"/>
      <c r="AO813" s="105"/>
      <c r="AP813" s="105"/>
      <c r="AQ813" s="105"/>
      <c r="AR813" s="105"/>
      <c r="AS813" s="105"/>
      <c r="AT813" s="105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  <c r="BT813" s="105"/>
      <c r="BU813" s="105"/>
      <c r="BV813" s="105"/>
      <c r="BW813" s="105"/>
      <c r="BX813" s="105"/>
      <c r="BY813" s="105"/>
      <c r="BZ813" s="105"/>
      <c r="CA813" s="105"/>
      <c r="CB813" s="105"/>
      <c r="CC813" s="105"/>
      <c r="CD813" s="105"/>
      <c r="CE813" s="105"/>
      <c r="CF813" s="105"/>
      <c r="CG813" s="105"/>
    </row>
    <row r="814" spans="1:85" ht="12.7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  <c r="AA814" s="105"/>
      <c r="AB814" s="105"/>
      <c r="AC814" s="105"/>
      <c r="AD814" s="105"/>
      <c r="AE814" s="105"/>
      <c r="AF814" s="105"/>
      <c r="AG814" s="105"/>
      <c r="AH814" s="105"/>
      <c r="AI814" s="105"/>
      <c r="AJ814" s="105"/>
      <c r="AK814" s="105"/>
      <c r="AL814" s="105"/>
      <c r="AM814" s="105"/>
      <c r="AN814" s="105"/>
      <c r="AO814" s="105"/>
      <c r="AP814" s="105"/>
      <c r="AQ814" s="105"/>
      <c r="AR814" s="105"/>
      <c r="AS814" s="105"/>
      <c r="AT814" s="105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  <c r="BT814" s="105"/>
      <c r="BU814" s="105"/>
      <c r="BV814" s="105"/>
      <c r="BW814" s="105"/>
      <c r="BX814" s="105"/>
      <c r="BY814" s="105"/>
      <c r="BZ814" s="105"/>
      <c r="CA814" s="105"/>
      <c r="CB814" s="105"/>
      <c r="CC814" s="105"/>
      <c r="CD814" s="105"/>
      <c r="CE814" s="105"/>
      <c r="CF814" s="105"/>
      <c r="CG814" s="105"/>
    </row>
    <row r="815" spans="1:85" ht="12.7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  <c r="AA815" s="105"/>
      <c r="AB815" s="105"/>
      <c r="AC815" s="105"/>
      <c r="AD815" s="105"/>
      <c r="AE815" s="105"/>
      <c r="AF815" s="105"/>
      <c r="AG815" s="105"/>
      <c r="AH815" s="105"/>
      <c r="AI815" s="105"/>
      <c r="AJ815" s="105"/>
      <c r="AK815" s="105"/>
      <c r="AL815" s="105"/>
      <c r="AM815" s="105"/>
      <c r="AN815" s="105"/>
      <c r="AO815" s="105"/>
      <c r="AP815" s="105"/>
      <c r="AQ815" s="105"/>
      <c r="AR815" s="105"/>
      <c r="AS815" s="105"/>
      <c r="AT815" s="105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  <c r="BT815" s="105"/>
      <c r="BU815" s="105"/>
      <c r="BV815" s="105"/>
      <c r="BW815" s="105"/>
      <c r="BX815" s="105"/>
      <c r="BY815" s="105"/>
      <c r="BZ815" s="105"/>
      <c r="CA815" s="105"/>
      <c r="CB815" s="105"/>
      <c r="CC815" s="105"/>
      <c r="CD815" s="105"/>
      <c r="CE815" s="105"/>
      <c r="CF815" s="105"/>
      <c r="CG815" s="105"/>
    </row>
    <row r="816" spans="1:85" ht="12.7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  <c r="AA816" s="105"/>
      <c r="AB816" s="105"/>
      <c r="AC816" s="105"/>
      <c r="AD816" s="105"/>
      <c r="AE816" s="105"/>
      <c r="AF816" s="105"/>
      <c r="AG816" s="105"/>
      <c r="AH816" s="105"/>
      <c r="AI816" s="105"/>
      <c r="AJ816" s="105"/>
      <c r="AK816" s="105"/>
      <c r="AL816" s="105"/>
      <c r="AM816" s="105"/>
      <c r="AN816" s="105"/>
      <c r="AO816" s="105"/>
      <c r="AP816" s="105"/>
      <c r="AQ816" s="105"/>
      <c r="AR816" s="105"/>
      <c r="AS816" s="105"/>
      <c r="AT816" s="105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  <c r="BT816" s="105"/>
      <c r="BU816" s="105"/>
      <c r="BV816" s="105"/>
      <c r="BW816" s="105"/>
      <c r="BX816" s="105"/>
      <c r="BY816" s="105"/>
      <c r="BZ816" s="105"/>
      <c r="CA816" s="105"/>
      <c r="CB816" s="105"/>
      <c r="CC816" s="105"/>
      <c r="CD816" s="105"/>
      <c r="CE816" s="105"/>
      <c r="CF816" s="105"/>
      <c r="CG816" s="105"/>
    </row>
    <row r="817" spans="1:85" ht="12.7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  <c r="AA817" s="105"/>
      <c r="AB817" s="105"/>
      <c r="AC817" s="105"/>
      <c r="AD817" s="105"/>
      <c r="AE817" s="105"/>
      <c r="AF817" s="105"/>
      <c r="AG817" s="105"/>
      <c r="AH817" s="105"/>
      <c r="AI817" s="105"/>
      <c r="AJ817" s="105"/>
      <c r="AK817" s="105"/>
      <c r="AL817" s="105"/>
      <c r="AM817" s="105"/>
      <c r="AN817" s="105"/>
      <c r="AO817" s="105"/>
      <c r="AP817" s="105"/>
      <c r="AQ817" s="105"/>
      <c r="AR817" s="105"/>
      <c r="AS817" s="105"/>
      <c r="AT817" s="105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  <c r="BT817" s="105"/>
      <c r="BU817" s="105"/>
      <c r="BV817" s="105"/>
      <c r="BW817" s="105"/>
      <c r="BX817" s="105"/>
      <c r="BY817" s="105"/>
      <c r="BZ817" s="105"/>
      <c r="CA817" s="105"/>
      <c r="CB817" s="105"/>
      <c r="CC817" s="105"/>
      <c r="CD817" s="105"/>
      <c r="CE817" s="105"/>
      <c r="CF817" s="105"/>
      <c r="CG817" s="105"/>
    </row>
    <row r="818" spans="1:85" ht="12.7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  <c r="AA818" s="105"/>
      <c r="AB818" s="105"/>
      <c r="AC818" s="105"/>
      <c r="AD818" s="105"/>
      <c r="AE818" s="105"/>
      <c r="AF818" s="105"/>
      <c r="AG818" s="105"/>
      <c r="AH818" s="105"/>
      <c r="AI818" s="105"/>
      <c r="AJ818" s="105"/>
      <c r="AK818" s="105"/>
      <c r="AL818" s="105"/>
      <c r="AM818" s="105"/>
      <c r="AN818" s="105"/>
      <c r="AO818" s="105"/>
      <c r="AP818" s="105"/>
      <c r="AQ818" s="105"/>
      <c r="AR818" s="105"/>
      <c r="AS818" s="105"/>
      <c r="AT818" s="105"/>
      <c r="AU818" s="105"/>
      <c r="AV818" s="105"/>
      <c r="AW818" s="105"/>
      <c r="AX818" s="105"/>
      <c r="AY818" s="105"/>
      <c r="AZ818" s="105"/>
      <c r="BA818" s="105"/>
      <c r="BB818" s="105"/>
      <c r="BC818" s="105"/>
      <c r="BD818" s="105"/>
      <c r="BE818" s="105"/>
      <c r="BF818" s="105"/>
      <c r="BG818" s="105"/>
      <c r="BH818" s="105"/>
      <c r="BI818" s="105"/>
      <c r="BJ818" s="105"/>
      <c r="BK818" s="105"/>
      <c r="BL818" s="105"/>
      <c r="BM818" s="105"/>
      <c r="BN818" s="105"/>
      <c r="BO818" s="105"/>
      <c r="BP818" s="105"/>
      <c r="BQ818" s="105"/>
      <c r="BR818" s="105"/>
      <c r="BS818" s="105"/>
      <c r="BT818" s="105"/>
      <c r="BU818" s="105"/>
      <c r="BV818" s="105"/>
      <c r="BW818" s="105"/>
      <c r="BX818" s="105"/>
      <c r="BY818" s="105"/>
      <c r="BZ818" s="105"/>
      <c r="CA818" s="105"/>
      <c r="CB818" s="105"/>
      <c r="CC818" s="105"/>
      <c r="CD818" s="105"/>
      <c r="CE818" s="105"/>
      <c r="CF818" s="105"/>
      <c r="CG818" s="105"/>
    </row>
    <row r="819" spans="1:85" ht="12.7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  <c r="AA819" s="105"/>
      <c r="AB819" s="105"/>
      <c r="AC819" s="105"/>
      <c r="AD819" s="105"/>
      <c r="AE819" s="105"/>
      <c r="AF819" s="105"/>
      <c r="AG819" s="105"/>
      <c r="AH819" s="105"/>
      <c r="AI819" s="105"/>
      <c r="AJ819" s="105"/>
      <c r="AK819" s="105"/>
      <c r="AL819" s="105"/>
      <c r="AM819" s="105"/>
      <c r="AN819" s="105"/>
      <c r="AO819" s="105"/>
      <c r="AP819" s="105"/>
      <c r="AQ819" s="105"/>
      <c r="AR819" s="105"/>
      <c r="AS819" s="105"/>
      <c r="AT819" s="105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  <c r="BT819" s="105"/>
      <c r="BU819" s="105"/>
      <c r="BV819" s="105"/>
      <c r="BW819" s="105"/>
      <c r="BX819" s="105"/>
      <c r="BY819" s="105"/>
      <c r="BZ819" s="105"/>
      <c r="CA819" s="105"/>
      <c r="CB819" s="105"/>
      <c r="CC819" s="105"/>
      <c r="CD819" s="105"/>
      <c r="CE819" s="105"/>
      <c r="CF819" s="105"/>
      <c r="CG819" s="105"/>
    </row>
    <row r="820" spans="1:85" ht="12.7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  <c r="AA820" s="105"/>
      <c r="AB820" s="105"/>
      <c r="AC820" s="105"/>
      <c r="AD820" s="105"/>
      <c r="AE820" s="105"/>
      <c r="AF820" s="105"/>
      <c r="AG820" s="105"/>
      <c r="AH820" s="105"/>
      <c r="AI820" s="105"/>
      <c r="AJ820" s="105"/>
      <c r="AK820" s="105"/>
      <c r="AL820" s="105"/>
      <c r="AM820" s="105"/>
      <c r="AN820" s="105"/>
      <c r="AO820" s="105"/>
      <c r="AP820" s="105"/>
      <c r="AQ820" s="105"/>
      <c r="AR820" s="105"/>
      <c r="AS820" s="105"/>
      <c r="AT820" s="105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  <c r="BT820" s="105"/>
      <c r="BU820" s="105"/>
      <c r="BV820" s="105"/>
      <c r="BW820" s="105"/>
      <c r="BX820" s="105"/>
      <c r="BY820" s="105"/>
      <c r="BZ820" s="105"/>
      <c r="CA820" s="105"/>
      <c r="CB820" s="105"/>
      <c r="CC820" s="105"/>
      <c r="CD820" s="105"/>
      <c r="CE820" s="105"/>
      <c r="CF820" s="105"/>
      <c r="CG820" s="105"/>
    </row>
    <row r="821" spans="1:85" ht="12.7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  <c r="AA821" s="105"/>
      <c r="AB821" s="105"/>
      <c r="AC821" s="105"/>
      <c r="AD821" s="105"/>
      <c r="AE821" s="105"/>
      <c r="AF821" s="105"/>
      <c r="AG821" s="105"/>
      <c r="AH821" s="105"/>
      <c r="AI821" s="105"/>
      <c r="AJ821" s="105"/>
      <c r="AK821" s="105"/>
      <c r="AL821" s="105"/>
      <c r="AM821" s="105"/>
      <c r="AN821" s="105"/>
      <c r="AO821" s="105"/>
      <c r="AP821" s="105"/>
      <c r="AQ821" s="105"/>
      <c r="AR821" s="105"/>
      <c r="AS821" s="105"/>
      <c r="AT821" s="105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  <c r="BT821" s="105"/>
      <c r="BU821" s="105"/>
      <c r="BV821" s="105"/>
      <c r="BW821" s="105"/>
      <c r="BX821" s="105"/>
      <c r="BY821" s="105"/>
      <c r="BZ821" s="105"/>
      <c r="CA821" s="105"/>
      <c r="CB821" s="105"/>
      <c r="CC821" s="105"/>
      <c r="CD821" s="105"/>
      <c r="CE821" s="105"/>
      <c r="CF821" s="105"/>
      <c r="CG821" s="105"/>
    </row>
    <row r="822" spans="1:85" ht="12.7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  <c r="AA822" s="105"/>
      <c r="AB822" s="105"/>
      <c r="AC822" s="105"/>
      <c r="AD822" s="105"/>
      <c r="AE822" s="105"/>
      <c r="AF822" s="105"/>
      <c r="AG822" s="105"/>
      <c r="AH822" s="105"/>
      <c r="AI822" s="105"/>
      <c r="AJ822" s="105"/>
      <c r="AK822" s="105"/>
      <c r="AL822" s="105"/>
      <c r="AM822" s="105"/>
      <c r="AN822" s="105"/>
      <c r="AO822" s="105"/>
      <c r="AP822" s="105"/>
      <c r="AQ822" s="105"/>
      <c r="AR822" s="105"/>
      <c r="AS822" s="105"/>
      <c r="AT822" s="105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  <c r="BT822" s="105"/>
      <c r="BU822" s="105"/>
      <c r="BV822" s="105"/>
      <c r="BW822" s="105"/>
      <c r="BX822" s="105"/>
      <c r="BY822" s="105"/>
      <c r="BZ822" s="105"/>
      <c r="CA822" s="105"/>
      <c r="CB822" s="105"/>
      <c r="CC822" s="105"/>
      <c r="CD822" s="105"/>
      <c r="CE822" s="105"/>
      <c r="CF822" s="105"/>
      <c r="CG822" s="105"/>
    </row>
    <row r="823" spans="1:85" ht="12.7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  <c r="AA823" s="105"/>
      <c r="AB823" s="105"/>
      <c r="AC823" s="105"/>
      <c r="AD823" s="105"/>
      <c r="AE823" s="105"/>
      <c r="AF823" s="105"/>
      <c r="AG823" s="105"/>
      <c r="AH823" s="105"/>
      <c r="AI823" s="105"/>
      <c r="AJ823" s="105"/>
      <c r="AK823" s="105"/>
      <c r="AL823" s="105"/>
      <c r="AM823" s="105"/>
      <c r="AN823" s="105"/>
      <c r="AO823" s="105"/>
      <c r="AP823" s="105"/>
      <c r="AQ823" s="105"/>
      <c r="AR823" s="105"/>
      <c r="AS823" s="105"/>
      <c r="AT823" s="105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  <c r="BT823" s="105"/>
      <c r="BU823" s="105"/>
      <c r="BV823" s="105"/>
      <c r="BW823" s="105"/>
      <c r="BX823" s="105"/>
      <c r="BY823" s="105"/>
      <c r="BZ823" s="105"/>
      <c r="CA823" s="105"/>
      <c r="CB823" s="105"/>
      <c r="CC823" s="105"/>
      <c r="CD823" s="105"/>
      <c r="CE823" s="105"/>
      <c r="CF823" s="105"/>
      <c r="CG823" s="105"/>
    </row>
    <row r="824" spans="1:85" ht="12.7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  <c r="AA824" s="105"/>
      <c r="AB824" s="105"/>
      <c r="AC824" s="105"/>
      <c r="AD824" s="105"/>
      <c r="AE824" s="105"/>
      <c r="AF824" s="105"/>
      <c r="AG824" s="105"/>
      <c r="AH824" s="105"/>
      <c r="AI824" s="105"/>
      <c r="AJ824" s="105"/>
      <c r="AK824" s="105"/>
      <c r="AL824" s="105"/>
      <c r="AM824" s="105"/>
      <c r="AN824" s="105"/>
      <c r="AO824" s="105"/>
      <c r="AP824" s="105"/>
      <c r="AQ824" s="105"/>
      <c r="AR824" s="105"/>
      <c r="AS824" s="105"/>
      <c r="AT824" s="105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  <c r="BT824" s="105"/>
      <c r="BU824" s="105"/>
      <c r="BV824" s="105"/>
      <c r="BW824" s="105"/>
      <c r="BX824" s="105"/>
      <c r="BY824" s="105"/>
      <c r="BZ824" s="105"/>
      <c r="CA824" s="105"/>
      <c r="CB824" s="105"/>
      <c r="CC824" s="105"/>
      <c r="CD824" s="105"/>
      <c r="CE824" s="105"/>
      <c r="CF824" s="105"/>
      <c r="CG824" s="105"/>
    </row>
    <row r="825" spans="1:85" ht="12.7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  <c r="AA825" s="105"/>
      <c r="AB825" s="105"/>
      <c r="AC825" s="105"/>
      <c r="AD825" s="105"/>
      <c r="AE825" s="105"/>
      <c r="AF825" s="105"/>
      <c r="AG825" s="105"/>
      <c r="AH825" s="105"/>
      <c r="AI825" s="105"/>
      <c r="AJ825" s="105"/>
      <c r="AK825" s="105"/>
      <c r="AL825" s="105"/>
      <c r="AM825" s="105"/>
      <c r="AN825" s="105"/>
      <c r="AO825" s="105"/>
      <c r="AP825" s="105"/>
      <c r="AQ825" s="105"/>
      <c r="AR825" s="105"/>
      <c r="AS825" s="105"/>
      <c r="AT825" s="105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  <c r="BT825" s="105"/>
      <c r="BU825" s="105"/>
      <c r="BV825" s="105"/>
      <c r="BW825" s="105"/>
      <c r="BX825" s="105"/>
      <c r="BY825" s="105"/>
      <c r="BZ825" s="105"/>
      <c r="CA825" s="105"/>
      <c r="CB825" s="105"/>
      <c r="CC825" s="105"/>
      <c r="CD825" s="105"/>
      <c r="CE825" s="105"/>
      <c r="CF825" s="105"/>
      <c r="CG825" s="105"/>
    </row>
    <row r="826" spans="1:85" ht="12.7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  <c r="AA826" s="105"/>
      <c r="AB826" s="105"/>
      <c r="AC826" s="105"/>
      <c r="AD826" s="105"/>
      <c r="AE826" s="105"/>
      <c r="AF826" s="105"/>
      <c r="AG826" s="105"/>
      <c r="AH826" s="105"/>
      <c r="AI826" s="105"/>
      <c r="AJ826" s="105"/>
      <c r="AK826" s="105"/>
      <c r="AL826" s="105"/>
      <c r="AM826" s="105"/>
      <c r="AN826" s="105"/>
      <c r="AO826" s="105"/>
      <c r="AP826" s="105"/>
      <c r="AQ826" s="105"/>
      <c r="AR826" s="105"/>
      <c r="AS826" s="105"/>
      <c r="AT826" s="105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  <c r="BT826" s="105"/>
      <c r="BU826" s="105"/>
      <c r="BV826" s="105"/>
      <c r="BW826" s="105"/>
      <c r="BX826" s="105"/>
      <c r="BY826" s="105"/>
      <c r="BZ826" s="105"/>
      <c r="CA826" s="105"/>
      <c r="CB826" s="105"/>
      <c r="CC826" s="105"/>
      <c r="CD826" s="105"/>
      <c r="CE826" s="105"/>
      <c r="CF826" s="105"/>
      <c r="CG826" s="105"/>
    </row>
    <row r="827" spans="1:85" ht="12.7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  <c r="AA827" s="105"/>
      <c r="AB827" s="105"/>
      <c r="AC827" s="105"/>
      <c r="AD827" s="105"/>
      <c r="AE827" s="105"/>
      <c r="AF827" s="105"/>
      <c r="AG827" s="105"/>
      <c r="AH827" s="105"/>
      <c r="AI827" s="105"/>
      <c r="AJ827" s="105"/>
      <c r="AK827" s="105"/>
      <c r="AL827" s="105"/>
      <c r="AM827" s="105"/>
      <c r="AN827" s="105"/>
      <c r="AO827" s="105"/>
      <c r="AP827" s="105"/>
      <c r="AQ827" s="105"/>
      <c r="AR827" s="105"/>
      <c r="AS827" s="105"/>
      <c r="AT827" s="105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  <c r="BT827" s="105"/>
      <c r="BU827" s="105"/>
      <c r="BV827" s="105"/>
      <c r="BW827" s="105"/>
      <c r="BX827" s="105"/>
      <c r="BY827" s="105"/>
      <c r="BZ827" s="105"/>
      <c r="CA827" s="105"/>
      <c r="CB827" s="105"/>
      <c r="CC827" s="105"/>
      <c r="CD827" s="105"/>
      <c r="CE827" s="105"/>
      <c r="CF827" s="105"/>
      <c r="CG827" s="105"/>
    </row>
    <row r="828" spans="1:85" ht="12.7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  <c r="AA828" s="105"/>
      <c r="AB828" s="105"/>
      <c r="AC828" s="105"/>
      <c r="AD828" s="105"/>
      <c r="AE828" s="105"/>
      <c r="AF828" s="105"/>
      <c r="AG828" s="105"/>
      <c r="AH828" s="105"/>
      <c r="AI828" s="105"/>
      <c r="AJ828" s="105"/>
      <c r="AK828" s="105"/>
      <c r="AL828" s="105"/>
      <c r="AM828" s="105"/>
      <c r="AN828" s="105"/>
      <c r="AO828" s="105"/>
      <c r="AP828" s="105"/>
      <c r="AQ828" s="105"/>
      <c r="AR828" s="105"/>
      <c r="AS828" s="105"/>
      <c r="AT828" s="105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  <c r="BT828" s="105"/>
      <c r="BU828" s="105"/>
      <c r="BV828" s="105"/>
      <c r="BW828" s="105"/>
      <c r="BX828" s="105"/>
      <c r="BY828" s="105"/>
      <c r="BZ828" s="105"/>
      <c r="CA828" s="105"/>
      <c r="CB828" s="105"/>
      <c r="CC828" s="105"/>
      <c r="CD828" s="105"/>
      <c r="CE828" s="105"/>
      <c r="CF828" s="105"/>
      <c r="CG828" s="105"/>
    </row>
    <row r="829" spans="1:85" ht="12.7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  <c r="AA829" s="105"/>
      <c r="AB829" s="105"/>
      <c r="AC829" s="105"/>
      <c r="AD829" s="105"/>
      <c r="AE829" s="105"/>
      <c r="AF829" s="105"/>
      <c r="AG829" s="105"/>
      <c r="AH829" s="105"/>
      <c r="AI829" s="105"/>
      <c r="AJ829" s="105"/>
      <c r="AK829" s="105"/>
      <c r="AL829" s="105"/>
      <c r="AM829" s="105"/>
      <c r="AN829" s="105"/>
      <c r="AO829" s="105"/>
      <c r="AP829" s="105"/>
      <c r="AQ829" s="105"/>
      <c r="AR829" s="105"/>
      <c r="AS829" s="105"/>
      <c r="AT829" s="105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  <c r="BT829" s="105"/>
      <c r="BU829" s="105"/>
      <c r="BV829" s="105"/>
      <c r="BW829" s="105"/>
      <c r="BX829" s="105"/>
      <c r="BY829" s="105"/>
      <c r="BZ829" s="105"/>
      <c r="CA829" s="105"/>
      <c r="CB829" s="105"/>
      <c r="CC829" s="105"/>
      <c r="CD829" s="105"/>
      <c r="CE829" s="105"/>
      <c r="CF829" s="105"/>
      <c r="CG829" s="105"/>
    </row>
    <row r="830" spans="1:85" ht="12.7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  <c r="AA830" s="105"/>
      <c r="AB830" s="105"/>
      <c r="AC830" s="105"/>
      <c r="AD830" s="105"/>
      <c r="AE830" s="105"/>
      <c r="AF830" s="105"/>
      <c r="AG830" s="105"/>
      <c r="AH830" s="105"/>
      <c r="AI830" s="105"/>
      <c r="AJ830" s="105"/>
      <c r="AK830" s="105"/>
      <c r="AL830" s="105"/>
      <c r="AM830" s="105"/>
      <c r="AN830" s="105"/>
      <c r="AO830" s="105"/>
      <c r="AP830" s="105"/>
      <c r="AQ830" s="105"/>
      <c r="AR830" s="105"/>
      <c r="AS830" s="105"/>
      <c r="AT830" s="105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  <c r="BT830" s="105"/>
      <c r="BU830" s="105"/>
      <c r="BV830" s="105"/>
      <c r="BW830" s="105"/>
      <c r="BX830" s="105"/>
      <c r="BY830" s="105"/>
      <c r="BZ830" s="105"/>
      <c r="CA830" s="105"/>
      <c r="CB830" s="105"/>
      <c r="CC830" s="105"/>
      <c r="CD830" s="105"/>
      <c r="CE830" s="105"/>
      <c r="CF830" s="105"/>
      <c r="CG830" s="105"/>
    </row>
    <row r="831" spans="1:85" ht="12.7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  <c r="AA831" s="105"/>
      <c r="AB831" s="105"/>
      <c r="AC831" s="105"/>
      <c r="AD831" s="105"/>
      <c r="AE831" s="105"/>
      <c r="AF831" s="105"/>
      <c r="AG831" s="105"/>
      <c r="AH831" s="105"/>
      <c r="AI831" s="105"/>
      <c r="AJ831" s="105"/>
      <c r="AK831" s="105"/>
      <c r="AL831" s="105"/>
      <c r="AM831" s="105"/>
      <c r="AN831" s="105"/>
      <c r="AO831" s="105"/>
      <c r="AP831" s="105"/>
      <c r="AQ831" s="105"/>
      <c r="AR831" s="105"/>
      <c r="AS831" s="105"/>
      <c r="AT831" s="105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  <c r="BT831" s="105"/>
      <c r="BU831" s="105"/>
      <c r="BV831" s="105"/>
      <c r="BW831" s="105"/>
      <c r="BX831" s="105"/>
      <c r="BY831" s="105"/>
      <c r="BZ831" s="105"/>
      <c r="CA831" s="105"/>
      <c r="CB831" s="105"/>
      <c r="CC831" s="105"/>
      <c r="CD831" s="105"/>
      <c r="CE831" s="105"/>
      <c r="CF831" s="105"/>
      <c r="CG831" s="105"/>
    </row>
    <row r="832" spans="1:85" ht="12.7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  <c r="AA832" s="105"/>
      <c r="AB832" s="105"/>
      <c r="AC832" s="105"/>
      <c r="AD832" s="105"/>
      <c r="AE832" s="105"/>
      <c r="AF832" s="105"/>
      <c r="AG832" s="105"/>
      <c r="AH832" s="105"/>
      <c r="AI832" s="105"/>
      <c r="AJ832" s="105"/>
      <c r="AK832" s="105"/>
      <c r="AL832" s="105"/>
      <c r="AM832" s="105"/>
      <c r="AN832" s="105"/>
      <c r="AO832" s="105"/>
      <c r="AP832" s="105"/>
      <c r="AQ832" s="105"/>
      <c r="AR832" s="105"/>
      <c r="AS832" s="105"/>
      <c r="AT832" s="105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  <c r="BT832" s="105"/>
      <c r="BU832" s="105"/>
      <c r="BV832" s="105"/>
      <c r="BW832" s="105"/>
      <c r="BX832" s="105"/>
      <c r="BY832" s="105"/>
      <c r="BZ832" s="105"/>
      <c r="CA832" s="105"/>
      <c r="CB832" s="105"/>
      <c r="CC832" s="105"/>
      <c r="CD832" s="105"/>
      <c r="CE832" s="105"/>
      <c r="CF832" s="105"/>
      <c r="CG832" s="105"/>
    </row>
    <row r="833" spans="1:85" ht="12.7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  <c r="AA833" s="105"/>
      <c r="AB833" s="105"/>
      <c r="AC833" s="105"/>
      <c r="AD833" s="105"/>
      <c r="AE833" s="105"/>
      <c r="AF833" s="105"/>
      <c r="AG833" s="105"/>
      <c r="AH833" s="105"/>
      <c r="AI833" s="105"/>
      <c r="AJ833" s="105"/>
      <c r="AK833" s="105"/>
      <c r="AL833" s="105"/>
      <c r="AM833" s="105"/>
      <c r="AN833" s="105"/>
      <c r="AO833" s="105"/>
      <c r="AP833" s="105"/>
      <c r="AQ833" s="105"/>
      <c r="AR833" s="105"/>
      <c r="AS833" s="105"/>
      <c r="AT833" s="105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  <c r="BT833" s="105"/>
      <c r="BU833" s="105"/>
      <c r="BV833" s="105"/>
      <c r="BW833" s="105"/>
      <c r="BX833" s="105"/>
      <c r="BY833" s="105"/>
      <c r="BZ833" s="105"/>
      <c r="CA833" s="105"/>
      <c r="CB833" s="105"/>
      <c r="CC833" s="105"/>
      <c r="CD833" s="105"/>
      <c r="CE833" s="105"/>
      <c r="CF833" s="105"/>
      <c r="CG833" s="105"/>
    </row>
    <row r="834" spans="1:85" ht="12.7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  <c r="AA834" s="105"/>
      <c r="AB834" s="105"/>
      <c r="AC834" s="105"/>
      <c r="AD834" s="105"/>
      <c r="AE834" s="105"/>
      <c r="AF834" s="105"/>
      <c r="AG834" s="105"/>
      <c r="AH834" s="105"/>
      <c r="AI834" s="105"/>
      <c r="AJ834" s="105"/>
      <c r="AK834" s="105"/>
      <c r="AL834" s="105"/>
      <c r="AM834" s="105"/>
      <c r="AN834" s="105"/>
      <c r="AO834" s="105"/>
      <c r="AP834" s="105"/>
      <c r="AQ834" s="105"/>
      <c r="AR834" s="105"/>
      <c r="AS834" s="105"/>
      <c r="AT834" s="105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  <c r="BT834" s="105"/>
      <c r="BU834" s="105"/>
      <c r="BV834" s="105"/>
      <c r="BW834" s="105"/>
      <c r="BX834" s="105"/>
      <c r="BY834" s="105"/>
      <c r="BZ834" s="105"/>
      <c r="CA834" s="105"/>
      <c r="CB834" s="105"/>
      <c r="CC834" s="105"/>
      <c r="CD834" s="105"/>
      <c r="CE834" s="105"/>
      <c r="CF834" s="105"/>
      <c r="CG834" s="105"/>
    </row>
    <row r="835" spans="1:85" ht="12.7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  <c r="AA835" s="105"/>
      <c r="AB835" s="105"/>
      <c r="AC835" s="105"/>
      <c r="AD835" s="105"/>
      <c r="AE835" s="105"/>
      <c r="AF835" s="105"/>
      <c r="AG835" s="105"/>
      <c r="AH835" s="105"/>
      <c r="AI835" s="105"/>
      <c r="AJ835" s="105"/>
      <c r="AK835" s="105"/>
      <c r="AL835" s="105"/>
      <c r="AM835" s="105"/>
      <c r="AN835" s="105"/>
      <c r="AO835" s="105"/>
      <c r="AP835" s="105"/>
      <c r="AQ835" s="105"/>
      <c r="AR835" s="105"/>
      <c r="AS835" s="105"/>
      <c r="AT835" s="105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  <c r="BT835" s="105"/>
      <c r="BU835" s="105"/>
      <c r="BV835" s="105"/>
      <c r="BW835" s="105"/>
      <c r="BX835" s="105"/>
      <c r="BY835" s="105"/>
      <c r="BZ835" s="105"/>
      <c r="CA835" s="105"/>
      <c r="CB835" s="105"/>
      <c r="CC835" s="105"/>
      <c r="CD835" s="105"/>
      <c r="CE835" s="105"/>
      <c r="CF835" s="105"/>
      <c r="CG835" s="105"/>
    </row>
    <row r="836" spans="1:85" ht="12.7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  <c r="AA836" s="105"/>
      <c r="AB836" s="105"/>
      <c r="AC836" s="105"/>
      <c r="AD836" s="105"/>
      <c r="AE836" s="105"/>
      <c r="AF836" s="105"/>
      <c r="AG836" s="105"/>
      <c r="AH836" s="105"/>
      <c r="AI836" s="105"/>
      <c r="AJ836" s="105"/>
      <c r="AK836" s="105"/>
      <c r="AL836" s="105"/>
      <c r="AM836" s="105"/>
      <c r="AN836" s="105"/>
      <c r="AO836" s="105"/>
      <c r="AP836" s="105"/>
      <c r="AQ836" s="105"/>
      <c r="AR836" s="105"/>
      <c r="AS836" s="105"/>
      <c r="AT836" s="105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  <c r="BT836" s="105"/>
      <c r="BU836" s="105"/>
      <c r="BV836" s="105"/>
      <c r="BW836" s="105"/>
      <c r="BX836" s="105"/>
      <c r="BY836" s="105"/>
      <c r="BZ836" s="105"/>
      <c r="CA836" s="105"/>
      <c r="CB836" s="105"/>
      <c r="CC836" s="105"/>
      <c r="CD836" s="105"/>
      <c r="CE836" s="105"/>
      <c r="CF836" s="105"/>
      <c r="CG836" s="105"/>
    </row>
    <row r="837" spans="1:85" ht="12.7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  <c r="AA837" s="105"/>
      <c r="AB837" s="105"/>
      <c r="AC837" s="105"/>
      <c r="AD837" s="105"/>
      <c r="AE837" s="105"/>
      <c r="AF837" s="105"/>
      <c r="AG837" s="105"/>
      <c r="AH837" s="105"/>
      <c r="AI837" s="105"/>
      <c r="AJ837" s="105"/>
      <c r="AK837" s="105"/>
      <c r="AL837" s="105"/>
      <c r="AM837" s="105"/>
      <c r="AN837" s="105"/>
      <c r="AO837" s="105"/>
      <c r="AP837" s="105"/>
      <c r="AQ837" s="105"/>
      <c r="AR837" s="105"/>
      <c r="AS837" s="105"/>
      <c r="AT837" s="105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  <c r="BT837" s="105"/>
      <c r="BU837" s="105"/>
      <c r="BV837" s="105"/>
      <c r="BW837" s="105"/>
      <c r="BX837" s="105"/>
      <c r="BY837" s="105"/>
      <c r="BZ837" s="105"/>
      <c r="CA837" s="105"/>
      <c r="CB837" s="105"/>
      <c r="CC837" s="105"/>
      <c r="CD837" s="105"/>
      <c r="CE837" s="105"/>
      <c r="CF837" s="105"/>
      <c r="CG837" s="105"/>
    </row>
    <row r="838" spans="1:85" ht="12.7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  <c r="AA838" s="105"/>
      <c r="AB838" s="105"/>
      <c r="AC838" s="105"/>
      <c r="AD838" s="105"/>
      <c r="AE838" s="105"/>
      <c r="AF838" s="105"/>
      <c r="AG838" s="105"/>
      <c r="AH838" s="105"/>
      <c r="AI838" s="105"/>
      <c r="AJ838" s="105"/>
      <c r="AK838" s="105"/>
      <c r="AL838" s="105"/>
      <c r="AM838" s="105"/>
      <c r="AN838" s="105"/>
      <c r="AO838" s="105"/>
      <c r="AP838" s="105"/>
      <c r="AQ838" s="105"/>
      <c r="AR838" s="105"/>
      <c r="AS838" s="105"/>
      <c r="AT838" s="105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  <c r="BT838" s="105"/>
      <c r="BU838" s="105"/>
      <c r="BV838" s="105"/>
      <c r="BW838" s="105"/>
      <c r="BX838" s="105"/>
      <c r="BY838" s="105"/>
      <c r="BZ838" s="105"/>
      <c r="CA838" s="105"/>
      <c r="CB838" s="105"/>
      <c r="CC838" s="105"/>
      <c r="CD838" s="105"/>
      <c r="CE838" s="105"/>
      <c r="CF838" s="105"/>
      <c r="CG838" s="105"/>
    </row>
    <row r="839" spans="1:85" ht="12.7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  <c r="AA839" s="105"/>
      <c r="AB839" s="105"/>
      <c r="AC839" s="105"/>
      <c r="AD839" s="105"/>
      <c r="AE839" s="105"/>
      <c r="AF839" s="105"/>
      <c r="AG839" s="105"/>
      <c r="AH839" s="105"/>
      <c r="AI839" s="105"/>
      <c r="AJ839" s="105"/>
      <c r="AK839" s="105"/>
      <c r="AL839" s="105"/>
      <c r="AM839" s="105"/>
      <c r="AN839" s="105"/>
      <c r="AO839" s="105"/>
      <c r="AP839" s="105"/>
      <c r="AQ839" s="105"/>
      <c r="AR839" s="105"/>
      <c r="AS839" s="105"/>
      <c r="AT839" s="105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  <c r="BT839" s="105"/>
      <c r="BU839" s="105"/>
      <c r="BV839" s="105"/>
      <c r="BW839" s="105"/>
      <c r="BX839" s="105"/>
      <c r="BY839" s="105"/>
      <c r="BZ839" s="105"/>
      <c r="CA839" s="105"/>
      <c r="CB839" s="105"/>
      <c r="CC839" s="105"/>
      <c r="CD839" s="105"/>
      <c r="CE839" s="105"/>
      <c r="CF839" s="105"/>
      <c r="CG839" s="105"/>
    </row>
    <row r="840" spans="1:85" ht="12.7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  <c r="AA840" s="105"/>
      <c r="AB840" s="105"/>
      <c r="AC840" s="105"/>
      <c r="AD840" s="105"/>
      <c r="AE840" s="105"/>
      <c r="AF840" s="105"/>
      <c r="AG840" s="105"/>
      <c r="AH840" s="105"/>
      <c r="AI840" s="105"/>
      <c r="AJ840" s="105"/>
      <c r="AK840" s="105"/>
      <c r="AL840" s="105"/>
      <c r="AM840" s="105"/>
      <c r="AN840" s="105"/>
      <c r="AO840" s="105"/>
      <c r="AP840" s="105"/>
      <c r="AQ840" s="105"/>
      <c r="AR840" s="105"/>
      <c r="AS840" s="105"/>
      <c r="AT840" s="105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  <c r="BT840" s="105"/>
      <c r="BU840" s="105"/>
      <c r="BV840" s="105"/>
      <c r="BW840" s="105"/>
      <c r="BX840" s="105"/>
      <c r="BY840" s="105"/>
      <c r="BZ840" s="105"/>
      <c r="CA840" s="105"/>
      <c r="CB840" s="105"/>
      <c r="CC840" s="105"/>
      <c r="CD840" s="105"/>
      <c r="CE840" s="105"/>
      <c r="CF840" s="105"/>
      <c r="CG840" s="105"/>
    </row>
    <row r="841" spans="1:85" ht="12.7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  <c r="AA841" s="105"/>
      <c r="AB841" s="105"/>
      <c r="AC841" s="105"/>
      <c r="AD841" s="105"/>
      <c r="AE841" s="105"/>
      <c r="AF841" s="105"/>
      <c r="AG841" s="105"/>
      <c r="AH841" s="105"/>
      <c r="AI841" s="105"/>
      <c r="AJ841" s="105"/>
      <c r="AK841" s="105"/>
      <c r="AL841" s="105"/>
      <c r="AM841" s="105"/>
      <c r="AN841" s="105"/>
      <c r="AO841" s="105"/>
      <c r="AP841" s="105"/>
      <c r="AQ841" s="105"/>
      <c r="AR841" s="105"/>
      <c r="AS841" s="105"/>
      <c r="AT841" s="105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  <c r="BT841" s="105"/>
      <c r="BU841" s="105"/>
      <c r="BV841" s="105"/>
      <c r="BW841" s="105"/>
      <c r="BX841" s="105"/>
      <c r="BY841" s="105"/>
      <c r="BZ841" s="105"/>
      <c r="CA841" s="105"/>
      <c r="CB841" s="105"/>
      <c r="CC841" s="105"/>
      <c r="CD841" s="105"/>
      <c r="CE841" s="105"/>
      <c r="CF841" s="105"/>
      <c r="CG841" s="105"/>
    </row>
    <row r="842" spans="1:85" ht="12.7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  <c r="AA842" s="105"/>
      <c r="AB842" s="105"/>
      <c r="AC842" s="105"/>
      <c r="AD842" s="105"/>
      <c r="AE842" s="105"/>
      <c r="AF842" s="105"/>
      <c r="AG842" s="105"/>
      <c r="AH842" s="105"/>
      <c r="AI842" s="105"/>
      <c r="AJ842" s="105"/>
      <c r="AK842" s="105"/>
      <c r="AL842" s="105"/>
      <c r="AM842" s="105"/>
      <c r="AN842" s="105"/>
      <c r="AO842" s="105"/>
      <c r="AP842" s="105"/>
      <c r="AQ842" s="105"/>
      <c r="AR842" s="105"/>
      <c r="AS842" s="105"/>
      <c r="AT842" s="105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  <c r="BT842" s="105"/>
      <c r="BU842" s="105"/>
      <c r="BV842" s="105"/>
      <c r="BW842" s="105"/>
      <c r="BX842" s="105"/>
      <c r="BY842" s="105"/>
      <c r="BZ842" s="105"/>
      <c r="CA842" s="105"/>
      <c r="CB842" s="105"/>
      <c r="CC842" s="105"/>
      <c r="CD842" s="105"/>
      <c r="CE842" s="105"/>
      <c r="CF842" s="105"/>
      <c r="CG842" s="105"/>
    </row>
    <row r="843" spans="1:85" ht="12.7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  <c r="AA843" s="105"/>
      <c r="AB843" s="105"/>
      <c r="AC843" s="105"/>
      <c r="AD843" s="105"/>
      <c r="AE843" s="105"/>
      <c r="AF843" s="105"/>
      <c r="AG843" s="105"/>
      <c r="AH843" s="105"/>
      <c r="AI843" s="105"/>
      <c r="AJ843" s="105"/>
      <c r="AK843" s="105"/>
      <c r="AL843" s="105"/>
      <c r="AM843" s="105"/>
      <c r="AN843" s="105"/>
      <c r="AO843" s="105"/>
      <c r="AP843" s="105"/>
      <c r="AQ843" s="105"/>
      <c r="AR843" s="105"/>
      <c r="AS843" s="105"/>
      <c r="AT843" s="105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  <c r="BT843" s="105"/>
      <c r="BU843" s="105"/>
      <c r="BV843" s="105"/>
      <c r="BW843" s="105"/>
      <c r="BX843" s="105"/>
      <c r="BY843" s="105"/>
      <c r="BZ843" s="105"/>
      <c r="CA843" s="105"/>
      <c r="CB843" s="105"/>
      <c r="CC843" s="105"/>
      <c r="CD843" s="105"/>
      <c r="CE843" s="105"/>
      <c r="CF843" s="105"/>
      <c r="CG843" s="105"/>
    </row>
    <row r="844" spans="1:85" ht="12.7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  <c r="AA844" s="105"/>
      <c r="AB844" s="105"/>
      <c r="AC844" s="105"/>
      <c r="AD844" s="105"/>
      <c r="AE844" s="105"/>
      <c r="AF844" s="105"/>
      <c r="AG844" s="105"/>
      <c r="AH844" s="105"/>
      <c r="AI844" s="105"/>
      <c r="AJ844" s="105"/>
      <c r="AK844" s="105"/>
      <c r="AL844" s="105"/>
      <c r="AM844" s="105"/>
      <c r="AN844" s="105"/>
      <c r="AO844" s="105"/>
      <c r="AP844" s="105"/>
      <c r="AQ844" s="105"/>
      <c r="AR844" s="105"/>
      <c r="AS844" s="105"/>
      <c r="AT844" s="105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  <c r="BT844" s="105"/>
      <c r="BU844" s="105"/>
      <c r="BV844" s="105"/>
      <c r="BW844" s="105"/>
      <c r="BX844" s="105"/>
      <c r="BY844" s="105"/>
      <c r="BZ844" s="105"/>
      <c r="CA844" s="105"/>
      <c r="CB844" s="105"/>
      <c r="CC844" s="105"/>
      <c r="CD844" s="105"/>
      <c r="CE844" s="105"/>
      <c r="CF844" s="105"/>
      <c r="CG844" s="105"/>
    </row>
    <row r="845" spans="1:85" ht="12.7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  <c r="AA845" s="105"/>
      <c r="AB845" s="105"/>
      <c r="AC845" s="105"/>
      <c r="AD845" s="105"/>
      <c r="AE845" s="105"/>
      <c r="AF845" s="105"/>
      <c r="AG845" s="105"/>
      <c r="AH845" s="105"/>
      <c r="AI845" s="105"/>
      <c r="AJ845" s="105"/>
      <c r="AK845" s="105"/>
      <c r="AL845" s="105"/>
      <c r="AM845" s="105"/>
      <c r="AN845" s="105"/>
      <c r="AO845" s="105"/>
      <c r="AP845" s="105"/>
      <c r="AQ845" s="105"/>
      <c r="AR845" s="105"/>
      <c r="AS845" s="105"/>
      <c r="AT845" s="105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  <c r="BT845" s="105"/>
      <c r="BU845" s="105"/>
      <c r="BV845" s="105"/>
      <c r="BW845" s="105"/>
      <c r="BX845" s="105"/>
      <c r="BY845" s="105"/>
      <c r="BZ845" s="105"/>
      <c r="CA845" s="105"/>
      <c r="CB845" s="105"/>
      <c r="CC845" s="105"/>
      <c r="CD845" s="105"/>
      <c r="CE845" s="105"/>
      <c r="CF845" s="105"/>
      <c r="CG845" s="105"/>
    </row>
    <row r="846" spans="1:85" ht="12.7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  <c r="AA846" s="105"/>
      <c r="AB846" s="105"/>
      <c r="AC846" s="105"/>
      <c r="AD846" s="105"/>
      <c r="AE846" s="105"/>
      <c r="AF846" s="105"/>
      <c r="AG846" s="105"/>
      <c r="AH846" s="105"/>
      <c r="AI846" s="105"/>
      <c r="AJ846" s="105"/>
      <c r="AK846" s="105"/>
      <c r="AL846" s="105"/>
      <c r="AM846" s="105"/>
      <c r="AN846" s="105"/>
      <c r="AO846" s="105"/>
      <c r="AP846" s="105"/>
      <c r="AQ846" s="105"/>
      <c r="AR846" s="105"/>
      <c r="AS846" s="105"/>
      <c r="AT846" s="105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  <c r="BT846" s="105"/>
      <c r="BU846" s="105"/>
      <c r="BV846" s="105"/>
      <c r="BW846" s="105"/>
      <c r="BX846" s="105"/>
      <c r="BY846" s="105"/>
      <c r="BZ846" s="105"/>
      <c r="CA846" s="105"/>
      <c r="CB846" s="105"/>
      <c r="CC846" s="105"/>
      <c r="CD846" s="105"/>
      <c r="CE846" s="105"/>
      <c r="CF846" s="105"/>
      <c r="CG846" s="105"/>
    </row>
    <row r="847" spans="1:85" ht="12.7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  <c r="AA847" s="105"/>
      <c r="AB847" s="105"/>
      <c r="AC847" s="105"/>
      <c r="AD847" s="105"/>
      <c r="AE847" s="105"/>
      <c r="AF847" s="105"/>
      <c r="AG847" s="105"/>
      <c r="AH847" s="105"/>
      <c r="AI847" s="105"/>
      <c r="AJ847" s="105"/>
      <c r="AK847" s="105"/>
      <c r="AL847" s="105"/>
      <c r="AM847" s="105"/>
      <c r="AN847" s="105"/>
      <c r="AO847" s="105"/>
      <c r="AP847" s="105"/>
      <c r="AQ847" s="105"/>
      <c r="AR847" s="105"/>
      <c r="AS847" s="105"/>
      <c r="AT847" s="105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  <c r="BT847" s="105"/>
      <c r="BU847" s="105"/>
      <c r="BV847" s="105"/>
      <c r="BW847" s="105"/>
      <c r="BX847" s="105"/>
      <c r="BY847" s="105"/>
      <c r="BZ847" s="105"/>
      <c r="CA847" s="105"/>
      <c r="CB847" s="105"/>
      <c r="CC847" s="105"/>
      <c r="CD847" s="105"/>
      <c r="CE847" s="105"/>
      <c r="CF847" s="105"/>
      <c r="CG847" s="105"/>
    </row>
    <row r="848" spans="1:85" ht="12.7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  <c r="AA848" s="105"/>
      <c r="AB848" s="105"/>
      <c r="AC848" s="105"/>
      <c r="AD848" s="105"/>
      <c r="AE848" s="105"/>
      <c r="AF848" s="105"/>
      <c r="AG848" s="105"/>
      <c r="AH848" s="105"/>
      <c r="AI848" s="105"/>
      <c r="AJ848" s="105"/>
      <c r="AK848" s="105"/>
      <c r="AL848" s="105"/>
      <c r="AM848" s="105"/>
      <c r="AN848" s="105"/>
      <c r="AO848" s="105"/>
      <c r="AP848" s="105"/>
      <c r="AQ848" s="105"/>
      <c r="AR848" s="105"/>
      <c r="AS848" s="105"/>
      <c r="AT848" s="105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  <c r="BT848" s="105"/>
      <c r="BU848" s="105"/>
      <c r="BV848" s="105"/>
      <c r="BW848" s="105"/>
      <c r="BX848" s="105"/>
      <c r="BY848" s="105"/>
      <c r="BZ848" s="105"/>
      <c r="CA848" s="105"/>
      <c r="CB848" s="105"/>
      <c r="CC848" s="105"/>
      <c r="CD848" s="105"/>
      <c r="CE848" s="105"/>
      <c r="CF848" s="105"/>
      <c r="CG848" s="105"/>
    </row>
    <row r="849" spans="1:85" ht="12.7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  <c r="AA849" s="105"/>
      <c r="AB849" s="105"/>
      <c r="AC849" s="105"/>
      <c r="AD849" s="105"/>
      <c r="AE849" s="105"/>
      <c r="AF849" s="105"/>
      <c r="AG849" s="105"/>
      <c r="AH849" s="105"/>
      <c r="AI849" s="105"/>
      <c r="AJ849" s="105"/>
      <c r="AK849" s="105"/>
      <c r="AL849" s="105"/>
      <c r="AM849" s="105"/>
      <c r="AN849" s="105"/>
      <c r="AO849" s="105"/>
      <c r="AP849" s="105"/>
      <c r="AQ849" s="105"/>
      <c r="AR849" s="105"/>
      <c r="AS849" s="105"/>
      <c r="AT849" s="105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  <c r="BT849" s="105"/>
      <c r="BU849" s="105"/>
      <c r="BV849" s="105"/>
      <c r="BW849" s="105"/>
      <c r="BX849" s="105"/>
      <c r="BY849" s="105"/>
      <c r="BZ849" s="105"/>
      <c r="CA849" s="105"/>
      <c r="CB849" s="105"/>
      <c r="CC849" s="105"/>
      <c r="CD849" s="105"/>
      <c r="CE849" s="105"/>
      <c r="CF849" s="105"/>
      <c r="CG849" s="105"/>
    </row>
    <row r="850" spans="1:85" ht="12.7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  <c r="AA850" s="105"/>
      <c r="AB850" s="105"/>
      <c r="AC850" s="105"/>
      <c r="AD850" s="105"/>
      <c r="AE850" s="105"/>
      <c r="AF850" s="105"/>
      <c r="AG850" s="105"/>
      <c r="AH850" s="105"/>
      <c r="AI850" s="105"/>
      <c r="AJ850" s="105"/>
      <c r="AK850" s="105"/>
      <c r="AL850" s="105"/>
      <c r="AM850" s="105"/>
      <c r="AN850" s="105"/>
      <c r="AO850" s="105"/>
      <c r="AP850" s="105"/>
      <c r="AQ850" s="105"/>
      <c r="AR850" s="105"/>
      <c r="AS850" s="105"/>
      <c r="AT850" s="105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  <c r="BT850" s="105"/>
      <c r="BU850" s="105"/>
      <c r="BV850" s="105"/>
      <c r="BW850" s="105"/>
      <c r="BX850" s="105"/>
      <c r="BY850" s="105"/>
      <c r="BZ850" s="105"/>
      <c r="CA850" s="105"/>
      <c r="CB850" s="105"/>
      <c r="CC850" s="105"/>
      <c r="CD850" s="105"/>
      <c r="CE850" s="105"/>
      <c r="CF850" s="105"/>
      <c r="CG850" s="105"/>
    </row>
    <row r="851" spans="1:85" ht="12.7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  <c r="AA851" s="105"/>
      <c r="AB851" s="105"/>
      <c r="AC851" s="105"/>
      <c r="AD851" s="105"/>
      <c r="AE851" s="105"/>
      <c r="AF851" s="105"/>
      <c r="AG851" s="105"/>
      <c r="AH851" s="105"/>
      <c r="AI851" s="105"/>
      <c r="AJ851" s="105"/>
      <c r="AK851" s="105"/>
      <c r="AL851" s="105"/>
      <c r="AM851" s="105"/>
      <c r="AN851" s="105"/>
      <c r="AO851" s="105"/>
      <c r="AP851" s="105"/>
      <c r="AQ851" s="105"/>
      <c r="AR851" s="105"/>
      <c r="AS851" s="105"/>
      <c r="AT851" s="105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  <c r="BT851" s="105"/>
      <c r="BU851" s="105"/>
      <c r="BV851" s="105"/>
      <c r="BW851" s="105"/>
      <c r="BX851" s="105"/>
      <c r="BY851" s="105"/>
      <c r="BZ851" s="105"/>
      <c r="CA851" s="105"/>
      <c r="CB851" s="105"/>
      <c r="CC851" s="105"/>
      <c r="CD851" s="105"/>
      <c r="CE851" s="105"/>
      <c r="CF851" s="105"/>
      <c r="CG851" s="105"/>
    </row>
    <row r="852" spans="1:85" ht="12.7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  <c r="AA852" s="105"/>
      <c r="AB852" s="105"/>
      <c r="AC852" s="105"/>
      <c r="AD852" s="105"/>
      <c r="AE852" s="105"/>
      <c r="AF852" s="105"/>
      <c r="AG852" s="105"/>
      <c r="AH852" s="105"/>
      <c r="AI852" s="105"/>
      <c r="AJ852" s="105"/>
      <c r="AK852" s="105"/>
      <c r="AL852" s="105"/>
      <c r="AM852" s="105"/>
      <c r="AN852" s="105"/>
      <c r="AO852" s="105"/>
      <c r="AP852" s="105"/>
      <c r="AQ852" s="105"/>
      <c r="AR852" s="105"/>
      <c r="AS852" s="105"/>
      <c r="AT852" s="105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  <c r="BT852" s="105"/>
      <c r="BU852" s="105"/>
      <c r="BV852" s="105"/>
      <c r="BW852" s="105"/>
      <c r="BX852" s="105"/>
      <c r="BY852" s="105"/>
      <c r="BZ852" s="105"/>
      <c r="CA852" s="105"/>
      <c r="CB852" s="105"/>
      <c r="CC852" s="105"/>
      <c r="CD852" s="105"/>
      <c r="CE852" s="105"/>
      <c r="CF852" s="105"/>
      <c r="CG852" s="105"/>
    </row>
    <row r="853" spans="1:85" ht="12.7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  <c r="AA853" s="105"/>
      <c r="AB853" s="105"/>
      <c r="AC853" s="105"/>
      <c r="AD853" s="105"/>
      <c r="AE853" s="105"/>
      <c r="AF853" s="105"/>
      <c r="AG853" s="105"/>
      <c r="AH853" s="105"/>
      <c r="AI853" s="105"/>
      <c r="AJ853" s="105"/>
      <c r="AK853" s="105"/>
      <c r="AL853" s="105"/>
      <c r="AM853" s="105"/>
      <c r="AN853" s="105"/>
      <c r="AO853" s="105"/>
      <c r="AP853" s="105"/>
      <c r="AQ853" s="105"/>
      <c r="AR853" s="105"/>
      <c r="AS853" s="105"/>
      <c r="AT853" s="105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  <c r="BT853" s="105"/>
      <c r="BU853" s="105"/>
      <c r="BV853" s="105"/>
      <c r="BW853" s="105"/>
      <c r="BX853" s="105"/>
      <c r="BY853" s="105"/>
      <c r="BZ853" s="105"/>
      <c r="CA853" s="105"/>
      <c r="CB853" s="105"/>
      <c r="CC853" s="105"/>
      <c r="CD853" s="105"/>
      <c r="CE853" s="105"/>
      <c r="CF853" s="105"/>
      <c r="CG853" s="105"/>
    </row>
    <row r="854" spans="1:85" ht="12.7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  <c r="AA854" s="105"/>
      <c r="AB854" s="105"/>
      <c r="AC854" s="105"/>
      <c r="AD854" s="105"/>
      <c r="AE854" s="105"/>
      <c r="AF854" s="105"/>
      <c r="AG854" s="105"/>
      <c r="AH854" s="105"/>
      <c r="AI854" s="105"/>
      <c r="AJ854" s="105"/>
      <c r="AK854" s="105"/>
      <c r="AL854" s="105"/>
      <c r="AM854" s="105"/>
      <c r="AN854" s="105"/>
      <c r="AO854" s="105"/>
      <c r="AP854" s="105"/>
      <c r="AQ854" s="105"/>
      <c r="AR854" s="105"/>
      <c r="AS854" s="105"/>
      <c r="AT854" s="105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  <c r="BT854" s="105"/>
      <c r="BU854" s="105"/>
      <c r="BV854" s="105"/>
      <c r="BW854" s="105"/>
      <c r="BX854" s="105"/>
      <c r="BY854" s="105"/>
      <c r="BZ854" s="105"/>
      <c r="CA854" s="105"/>
      <c r="CB854" s="105"/>
      <c r="CC854" s="105"/>
      <c r="CD854" s="105"/>
      <c r="CE854" s="105"/>
      <c r="CF854" s="105"/>
      <c r="CG854" s="105"/>
    </row>
    <row r="855" spans="1:85" ht="12.7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  <c r="AA855" s="105"/>
      <c r="AB855" s="105"/>
      <c r="AC855" s="105"/>
      <c r="AD855" s="105"/>
      <c r="AE855" s="105"/>
      <c r="AF855" s="105"/>
      <c r="AG855" s="105"/>
      <c r="AH855" s="105"/>
      <c r="AI855" s="105"/>
      <c r="AJ855" s="105"/>
      <c r="AK855" s="105"/>
      <c r="AL855" s="105"/>
      <c r="AM855" s="105"/>
      <c r="AN855" s="105"/>
      <c r="AO855" s="105"/>
      <c r="AP855" s="105"/>
      <c r="AQ855" s="105"/>
      <c r="AR855" s="105"/>
      <c r="AS855" s="105"/>
      <c r="AT855" s="105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  <c r="BT855" s="105"/>
      <c r="BU855" s="105"/>
      <c r="BV855" s="105"/>
      <c r="BW855" s="105"/>
      <c r="BX855" s="105"/>
      <c r="BY855" s="105"/>
      <c r="BZ855" s="105"/>
      <c r="CA855" s="105"/>
      <c r="CB855" s="105"/>
      <c r="CC855" s="105"/>
      <c r="CD855" s="105"/>
      <c r="CE855" s="105"/>
      <c r="CF855" s="105"/>
      <c r="CG855" s="105"/>
    </row>
    <row r="856" spans="1:85" ht="12.7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  <c r="AA856" s="105"/>
      <c r="AB856" s="105"/>
      <c r="AC856" s="105"/>
      <c r="AD856" s="105"/>
      <c r="AE856" s="105"/>
      <c r="AF856" s="105"/>
      <c r="AG856" s="105"/>
      <c r="AH856" s="105"/>
      <c r="AI856" s="105"/>
      <c r="AJ856" s="105"/>
      <c r="AK856" s="105"/>
      <c r="AL856" s="105"/>
      <c r="AM856" s="105"/>
      <c r="AN856" s="105"/>
      <c r="AO856" s="105"/>
      <c r="AP856" s="105"/>
      <c r="AQ856" s="105"/>
      <c r="AR856" s="105"/>
      <c r="AS856" s="105"/>
      <c r="AT856" s="105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  <c r="BT856" s="105"/>
      <c r="BU856" s="105"/>
      <c r="BV856" s="105"/>
      <c r="BW856" s="105"/>
      <c r="BX856" s="105"/>
      <c r="BY856" s="105"/>
      <c r="BZ856" s="105"/>
      <c r="CA856" s="105"/>
      <c r="CB856" s="105"/>
      <c r="CC856" s="105"/>
      <c r="CD856" s="105"/>
      <c r="CE856" s="105"/>
      <c r="CF856" s="105"/>
      <c r="CG856" s="105"/>
    </row>
    <row r="857" spans="1:85" ht="12.7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  <c r="AA857" s="105"/>
      <c r="AB857" s="105"/>
      <c r="AC857" s="105"/>
      <c r="AD857" s="105"/>
      <c r="AE857" s="105"/>
      <c r="AF857" s="105"/>
      <c r="AG857" s="105"/>
      <c r="AH857" s="105"/>
      <c r="AI857" s="105"/>
      <c r="AJ857" s="105"/>
      <c r="AK857" s="105"/>
      <c r="AL857" s="105"/>
      <c r="AM857" s="105"/>
      <c r="AN857" s="105"/>
      <c r="AO857" s="105"/>
      <c r="AP857" s="105"/>
      <c r="AQ857" s="105"/>
      <c r="AR857" s="105"/>
      <c r="AS857" s="105"/>
      <c r="AT857" s="105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  <c r="BT857" s="105"/>
      <c r="BU857" s="105"/>
      <c r="BV857" s="105"/>
      <c r="BW857" s="105"/>
      <c r="BX857" s="105"/>
      <c r="BY857" s="105"/>
      <c r="BZ857" s="105"/>
      <c r="CA857" s="105"/>
      <c r="CB857" s="105"/>
      <c r="CC857" s="105"/>
      <c r="CD857" s="105"/>
      <c r="CE857" s="105"/>
      <c r="CF857" s="105"/>
      <c r="CG857" s="105"/>
    </row>
    <row r="858" spans="1:85" ht="12.7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  <c r="AA858" s="105"/>
      <c r="AB858" s="105"/>
      <c r="AC858" s="105"/>
      <c r="AD858" s="105"/>
      <c r="AE858" s="105"/>
      <c r="AF858" s="105"/>
      <c r="AG858" s="105"/>
      <c r="AH858" s="105"/>
      <c r="AI858" s="105"/>
      <c r="AJ858" s="105"/>
      <c r="AK858" s="105"/>
      <c r="AL858" s="105"/>
      <c r="AM858" s="105"/>
      <c r="AN858" s="105"/>
      <c r="AO858" s="105"/>
      <c r="AP858" s="105"/>
      <c r="AQ858" s="105"/>
      <c r="AR858" s="105"/>
      <c r="AS858" s="105"/>
      <c r="AT858" s="105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  <c r="BT858" s="105"/>
      <c r="BU858" s="105"/>
      <c r="BV858" s="105"/>
      <c r="BW858" s="105"/>
      <c r="BX858" s="105"/>
      <c r="BY858" s="105"/>
      <c r="BZ858" s="105"/>
      <c r="CA858" s="105"/>
      <c r="CB858" s="105"/>
      <c r="CC858" s="105"/>
      <c r="CD858" s="105"/>
      <c r="CE858" s="105"/>
      <c r="CF858" s="105"/>
      <c r="CG858" s="105"/>
    </row>
    <row r="859" spans="1:85" ht="12.7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  <c r="AA859" s="105"/>
      <c r="AB859" s="105"/>
      <c r="AC859" s="105"/>
      <c r="AD859" s="105"/>
      <c r="AE859" s="105"/>
      <c r="AF859" s="105"/>
      <c r="AG859" s="105"/>
      <c r="AH859" s="105"/>
      <c r="AI859" s="105"/>
      <c r="AJ859" s="105"/>
      <c r="AK859" s="105"/>
      <c r="AL859" s="105"/>
      <c r="AM859" s="105"/>
      <c r="AN859" s="105"/>
      <c r="AO859" s="105"/>
      <c r="AP859" s="105"/>
      <c r="AQ859" s="105"/>
      <c r="AR859" s="105"/>
      <c r="AS859" s="105"/>
      <c r="AT859" s="105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  <c r="BT859" s="105"/>
      <c r="BU859" s="105"/>
      <c r="BV859" s="105"/>
      <c r="BW859" s="105"/>
      <c r="BX859" s="105"/>
      <c r="BY859" s="105"/>
      <c r="BZ859" s="105"/>
      <c r="CA859" s="105"/>
      <c r="CB859" s="105"/>
      <c r="CC859" s="105"/>
      <c r="CD859" s="105"/>
      <c r="CE859" s="105"/>
      <c r="CF859" s="105"/>
      <c r="CG859" s="105"/>
    </row>
    <row r="860" spans="1:85" ht="12.7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  <c r="AA860" s="105"/>
      <c r="AB860" s="105"/>
      <c r="AC860" s="105"/>
      <c r="AD860" s="105"/>
      <c r="AE860" s="105"/>
      <c r="AF860" s="105"/>
      <c r="AG860" s="105"/>
      <c r="AH860" s="105"/>
      <c r="AI860" s="105"/>
      <c r="AJ860" s="105"/>
      <c r="AK860" s="105"/>
      <c r="AL860" s="105"/>
      <c r="AM860" s="105"/>
      <c r="AN860" s="105"/>
      <c r="AO860" s="105"/>
      <c r="AP860" s="105"/>
      <c r="AQ860" s="105"/>
      <c r="AR860" s="105"/>
      <c r="AS860" s="105"/>
      <c r="AT860" s="105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  <c r="BT860" s="105"/>
      <c r="BU860" s="105"/>
      <c r="BV860" s="105"/>
      <c r="BW860" s="105"/>
      <c r="BX860" s="105"/>
      <c r="BY860" s="105"/>
      <c r="BZ860" s="105"/>
      <c r="CA860" s="105"/>
      <c r="CB860" s="105"/>
      <c r="CC860" s="105"/>
      <c r="CD860" s="105"/>
      <c r="CE860" s="105"/>
      <c r="CF860" s="105"/>
      <c r="CG860" s="105"/>
    </row>
    <row r="861" spans="1:85" ht="12.7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  <c r="AA861" s="105"/>
      <c r="AB861" s="105"/>
      <c r="AC861" s="105"/>
      <c r="AD861" s="105"/>
      <c r="AE861" s="105"/>
      <c r="AF861" s="105"/>
      <c r="AG861" s="105"/>
      <c r="AH861" s="105"/>
      <c r="AI861" s="105"/>
      <c r="AJ861" s="105"/>
      <c r="AK861" s="105"/>
      <c r="AL861" s="105"/>
      <c r="AM861" s="105"/>
      <c r="AN861" s="105"/>
      <c r="AO861" s="105"/>
      <c r="AP861" s="105"/>
      <c r="AQ861" s="105"/>
      <c r="AR861" s="105"/>
      <c r="AS861" s="105"/>
      <c r="AT861" s="105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  <c r="BT861" s="105"/>
      <c r="BU861" s="105"/>
      <c r="BV861" s="105"/>
      <c r="BW861" s="105"/>
      <c r="BX861" s="105"/>
      <c r="BY861" s="105"/>
      <c r="BZ861" s="105"/>
      <c r="CA861" s="105"/>
      <c r="CB861" s="105"/>
      <c r="CC861" s="105"/>
      <c r="CD861" s="105"/>
      <c r="CE861" s="105"/>
      <c r="CF861" s="105"/>
      <c r="CG861" s="105"/>
    </row>
    <row r="862" spans="1:85" ht="12.7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  <c r="AA862" s="105"/>
      <c r="AB862" s="105"/>
      <c r="AC862" s="105"/>
      <c r="AD862" s="105"/>
      <c r="AE862" s="105"/>
      <c r="AF862" s="105"/>
      <c r="AG862" s="105"/>
      <c r="AH862" s="105"/>
      <c r="AI862" s="105"/>
      <c r="AJ862" s="105"/>
      <c r="AK862" s="105"/>
      <c r="AL862" s="105"/>
      <c r="AM862" s="105"/>
      <c r="AN862" s="105"/>
      <c r="AO862" s="105"/>
      <c r="AP862" s="105"/>
      <c r="AQ862" s="105"/>
      <c r="AR862" s="105"/>
      <c r="AS862" s="105"/>
      <c r="AT862" s="105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  <c r="BT862" s="105"/>
      <c r="BU862" s="105"/>
      <c r="BV862" s="105"/>
      <c r="BW862" s="105"/>
      <c r="BX862" s="105"/>
      <c r="BY862" s="105"/>
      <c r="BZ862" s="105"/>
      <c r="CA862" s="105"/>
      <c r="CB862" s="105"/>
      <c r="CC862" s="105"/>
      <c r="CD862" s="105"/>
      <c r="CE862" s="105"/>
      <c r="CF862" s="105"/>
      <c r="CG862" s="105"/>
    </row>
    <row r="863" spans="1:85" ht="12.7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  <c r="AA863" s="105"/>
      <c r="AB863" s="105"/>
      <c r="AC863" s="105"/>
      <c r="AD863" s="105"/>
      <c r="AE863" s="105"/>
      <c r="AF863" s="105"/>
      <c r="AG863" s="105"/>
      <c r="AH863" s="105"/>
      <c r="AI863" s="105"/>
      <c r="AJ863" s="105"/>
      <c r="AK863" s="105"/>
      <c r="AL863" s="105"/>
      <c r="AM863" s="105"/>
      <c r="AN863" s="105"/>
      <c r="AO863" s="105"/>
      <c r="AP863" s="105"/>
      <c r="AQ863" s="105"/>
      <c r="AR863" s="105"/>
      <c r="AS863" s="105"/>
      <c r="AT863" s="105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  <c r="BT863" s="105"/>
      <c r="BU863" s="105"/>
      <c r="BV863" s="105"/>
      <c r="BW863" s="105"/>
      <c r="BX863" s="105"/>
      <c r="BY863" s="105"/>
      <c r="BZ863" s="105"/>
      <c r="CA863" s="105"/>
      <c r="CB863" s="105"/>
      <c r="CC863" s="105"/>
      <c r="CD863" s="105"/>
      <c r="CE863" s="105"/>
      <c r="CF863" s="105"/>
      <c r="CG863" s="105"/>
    </row>
    <row r="864" spans="1:85" ht="12.7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  <c r="AA864" s="105"/>
      <c r="AB864" s="105"/>
      <c r="AC864" s="105"/>
      <c r="AD864" s="105"/>
      <c r="AE864" s="105"/>
      <c r="AF864" s="105"/>
      <c r="AG864" s="105"/>
      <c r="AH864" s="105"/>
      <c r="AI864" s="105"/>
      <c r="AJ864" s="105"/>
      <c r="AK864" s="105"/>
      <c r="AL864" s="105"/>
      <c r="AM864" s="105"/>
      <c r="AN864" s="105"/>
      <c r="AO864" s="105"/>
      <c r="AP864" s="105"/>
      <c r="AQ864" s="105"/>
      <c r="AR864" s="105"/>
      <c r="AS864" s="105"/>
      <c r="AT864" s="105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  <c r="BT864" s="105"/>
      <c r="BU864" s="105"/>
      <c r="BV864" s="105"/>
      <c r="BW864" s="105"/>
      <c r="BX864" s="105"/>
      <c r="BY864" s="105"/>
      <c r="BZ864" s="105"/>
      <c r="CA864" s="105"/>
      <c r="CB864" s="105"/>
      <c r="CC864" s="105"/>
      <c r="CD864" s="105"/>
      <c r="CE864" s="105"/>
      <c r="CF864" s="105"/>
      <c r="CG864" s="105"/>
    </row>
    <row r="865" spans="1:85" ht="12.7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  <c r="AA865" s="105"/>
      <c r="AB865" s="105"/>
      <c r="AC865" s="105"/>
      <c r="AD865" s="105"/>
      <c r="AE865" s="105"/>
      <c r="AF865" s="105"/>
      <c r="AG865" s="105"/>
      <c r="AH865" s="105"/>
      <c r="AI865" s="105"/>
      <c r="AJ865" s="105"/>
      <c r="AK865" s="105"/>
      <c r="AL865" s="105"/>
      <c r="AM865" s="105"/>
      <c r="AN865" s="105"/>
      <c r="AO865" s="105"/>
      <c r="AP865" s="105"/>
      <c r="AQ865" s="105"/>
      <c r="AR865" s="105"/>
      <c r="AS865" s="105"/>
      <c r="AT865" s="105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  <c r="BT865" s="105"/>
      <c r="BU865" s="105"/>
      <c r="BV865" s="105"/>
      <c r="BW865" s="105"/>
      <c r="BX865" s="105"/>
      <c r="BY865" s="105"/>
      <c r="BZ865" s="105"/>
      <c r="CA865" s="105"/>
      <c r="CB865" s="105"/>
      <c r="CC865" s="105"/>
      <c r="CD865" s="105"/>
      <c r="CE865" s="105"/>
      <c r="CF865" s="105"/>
      <c r="CG865" s="105"/>
    </row>
    <row r="866" spans="1:85" ht="12.7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  <c r="AA866" s="105"/>
      <c r="AB866" s="105"/>
      <c r="AC866" s="105"/>
      <c r="AD866" s="105"/>
      <c r="AE866" s="105"/>
      <c r="AF866" s="105"/>
      <c r="AG866" s="105"/>
      <c r="AH866" s="105"/>
      <c r="AI866" s="105"/>
      <c r="AJ866" s="105"/>
      <c r="AK866" s="105"/>
      <c r="AL866" s="105"/>
      <c r="AM866" s="105"/>
      <c r="AN866" s="105"/>
      <c r="AO866" s="105"/>
      <c r="AP866" s="105"/>
      <c r="AQ866" s="105"/>
      <c r="AR866" s="105"/>
      <c r="AS866" s="105"/>
      <c r="AT866" s="105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  <c r="BT866" s="105"/>
      <c r="BU866" s="105"/>
      <c r="BV866" s="105"/>
      <c r="BW866" s="105"/>
      <c r="BX866" s="105"/>
      <c r="BY866" s="105"/>
      <c r="BZ866" s="105"/>
      <c r="CA866" s="105"/>
      <c r="CB866" s="105"/>
      <c r="CC866" s="105"/>
      <c r="CD866" s="105"/>
      <c r="CE866" s="105"/>
      <c r="CF866" s="105"/>
      <c r="CG866" s="105"/>
    </row>
    <row r="867" spans="1:85" ht="12.7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  <c r="AA867" s="105"/>
      <c r="AB867" s="105"/>
      <c r="AC867" s="105"/>
      <c r="AD867" s="105"/>
      <c r="AE867" s="105"/>
      <c r="AF867" s="105"/>
      <c r="AG867" s="105"/>
      <c r="AH867" s="105"/>
      <c r="AI867" s="105"/>
      <c r="AJ867" s="105"/>
      <c r="AK867" s="105"/>
      <c r="AL867" s="105"/>
      <c r="AM867" s="105"/>
      <c r="AN867" s="105"/>
      <c r="AO867" s="105"/>
      <c r="AP867" s="105"/>
      <c r="AQ867" s="105"/>
      <c r="AR867" s="105"/>
      <c r="AS867" s="105"/>
      <c r="AT867" s="105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  <c r="BT867" s="105"/>
      <c r="BU867" s="105"/>
      <c r="BV867" s="105"/>
      <c r="BW867" s="105"/>
      <c r="BX867" s="105"/>
      <c r="BY867" s="105"/>
      <c r="BZ867" s="105"/>
      <c r="CA867" s="105"/>
      <c r="CB867" s="105"/>
      <c r="CC867" s="105"/>
      <c r="CD867" s="105"/>
      <c r="CE867" s="105"/>
      <c r="CF867" s="105"/>
      <c r="CG867" s="105"/>
    </row>
    <row r="868" spans="1:85" ht="12.7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  <c r="AA868" s="105"/>
      <c r="AB868" s="105"/>
      <c r="AC868" s="105"/>
      <c r="AD868" s="105"/>
      <c r="AE868" s="105"/>
      <c r="AF868" s="105"/>
      <c r="AG868" s="105"/>
      <c r="AH868" s="105"/>
      <c r="AI868" s="105"/>
      <c r="AJ868" s="105"/>
      <c r="AK868" s="105"/>
      <c r="AL868" s="105"/>
      <c r="AM868" s="105"/>
      <c r="AN868" s="105"/>
      <c r="AO868" s="105"/>
      <c r="AP868" s="105"/>
      <c r="AQ868" s="105"/>
      <c r="AR868" s="105"/>
      <c r="AS868" s="105"/>
      <c r="AT868" s="105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  <c r="BT868" s="105"/>
      <c r="BU868" s="105"/>
      <c r="BV868" s="105"/>
      <c r="BW868" s="105"/>
      <c r="BX868" s="105"/>
      <c r="BY868" s="105"/>
      <c r="BZ868" s="105"/>
      <c r="CA868" s="105"/>
      <c r="CB868" s="105"/>
      <c r="CC868" s="105"/>
      <c r="CD868" s="105"/>
      <c r="CE868" s="105"/>
      <c r="CF868" s="105"/>
      <c r="CG868" s="105"/>
    </row>
    <row r="869" spans="1:85" ht="12.7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  <c r="AA869" s="105"/>
      <c r="AB869" s="105"/>
      <c r="AC869" s="105"/>
      <c r="AD869" s="105"/>
      <c r="AE869" s="105"/>
      <c r="AF869" s="105"/>
      <c r="AG869" s="105"/>
      <c r="AH869" s="105"/>
      <c r="AI869" s="105"/>
      <c r="AJ869" s="105"/>
      <c r="AK869" s="105"/>
      <c r="AL869" s="105"/>
      <c r="AM869" s="105"/>
      <c r="AN869" s="105"/>
      <c r="AO869" s="105"/>
      <c r="AP869" s="105"/>
      <c r="AQ869" s="105"/>
      <c r="AR869" s="105"/>
      <c r="AS869" s="105"/>
      <c r="AT869" s="105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  <c r="BT869" s="105"/>
      <c r="BU869" s="105"/>
      <c r="BV869" s="105"/>
      <c r="BW869" s="105"/>
      <c r="BX869" s="105"/>
      <c r="BY869" s="105"/>
      <c r="BZ869" s="105"/>
      <c r="CA869" s="105"/>
      <c r="CB869" s="105"/>
      <c r="CC869" s="105"/>
      <c r="CD869" s="105"/>
      <c r="CE869" s="105"/>
      <c r="CF869" s="105"/>
      <c r="CG869" s="105"/>
    </row>
    <row r="870" spans="1:85" ht="12.7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  <c r="AA870" s="105"/>
      <c r="AB870" s="105"/>
      <c r="AC870" s="105"/>
      <c r="AD870" s="105"/>
      <c r="AE870" s="105"/>
      <c r="AF870" s="105"/>
      <c r="AG870" s="105"/>
      <c r="AH870" s="105"/>
      <c r="AI870" s="105"/>
      <c r="AJ870" s="105"/>
      <c r="AK870" s="105"/>
      <c r="AL870" s="105"/>
      <c r="AM870" s="105"/>
      <c r="AN870" s="105"/>
      <c r="AO870" s="105"/>
      <c r="AP870" s="105"/>
      <c r="AQ870" s="105"/>
      <c r="AR870" s="105"/>
      <c r="AS870" s="105"/>
      <c r="AT870" s="105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  <c r="BT870" s="105"/>
      <c r="BU870" s="105"/>
      <c r="BV870" s="105"/>
      <c r="BW870" s="105"/>
      <c r="BX870" s="105"/>
      <c r="BY870" s="105"/>
      <c r="BZ870" s="105"/>
      <c r="CA870" s="105"/>
      <c r="CB870" s="105"/>
      <c r="CC870" s="105"/>
      <c r="CD870" s="105"/>
      <c r="CE870" s="105"/>
      <c r="CF870" s="105"/>
      <c r="CG870" s="105"/>
    </row>
    <row r="871" spans="1:85" ht="12.7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  <c r="AA871" s="105"/>
      <c r="AB871" s="105"/>
      <c r="AC871" s="105"/>
      <c r="AD871" s="105"/>
      <c r="AE871" s="105"/>
      <c r="AF871" s="105"/>
      <c r="AG871" s="105"/>
      <c r="AH871" s="105"/>
      <c r="AI871" s="105"/>
      <c r="AJ871" s="105"/>
      <c r="AK871" s="105"/>
      <c r="AL871" s="105"/>
      <c r="AM871" s="105"/>
      <c r="AN871" s="105"/>
      <c r="AO871" s="105"/>
      <c r="AP871" s="105"/>
      <c r="AQ871" s="105"/>
      <c r="AR871" s="105"/>
      <c r="AS871" s="105"/>
      <c r="AT871" s="105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  <c r="BT871" s="105"/>
      <c r="BU871" s="105"/>
      <c r="BV871" s="105"/>
      <c r="BW871" s="105"/>
      <c r="BX871" s="105"/>
      <c r="BY871" s="105"/>
      <c r="BZ871" s="105"/>
      <c r="CA871" s="105"/>
      <c r="CB871" s="105"/>
      <c r="CC871" s="105"/>
      <c r="CD871" s="105"/>
      <c r="CE871" s="105"/>
      <c r="CF871" s="105"/>
      <c r="CG871" s="105"/>
    </row>
    <row r="872" spans="1:85" ht="12.7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  <c r="AA872" s="105"/>
      <c r="AB872" s="105"/>
      <c r="AC872" s="105"/>
      <c r="AD872" s="105"/>
      <c r="AE872" s="105"/>
      <c r="AF872" s="105"/>
      <c r="AG872" s="105"/>
      <c r="AH872" s="105"/>
      <c r="AI872" s="105"/>
      <c r="AJ872" s="105"/>
      <c r="AK872" s="105"/>
      <c r="AL872" s="105"/>
      <c r="AM872" s="105"/>
      <c r="AN872" s="105"/>
      <c r="AO872" s="105"/>
      <c r="AP872" s="105"/>
      <c r="AQ872" s="105"/>
      <c r="AR872" s="105"/>
      <c r="AS872" s="105"/>
      <c r="AT872" s="105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  <c r="BT872" s="105"/>
      <c r="BU872" s="105"/>
      <c r="BV872" s="105"/>
      <c r="BW872" s="105"/>
      <c r="BX872" s="105"/>
      <c r="BY872" s="105"/>
      <c r="BZ872" s="105"/>
      <c r="CA872" s="105"/>
      <c r="CB872" s="105"/>
      <c r="CC872" s="105"/>
      <c r="CD872" s="105"/>
      <c r="CE872" s="105"/>
      <c r="CF872" s="105"/>
      <c r="CG872" s="105"/>
    </row>
    <row r="873" spans="1:85" ht="12.7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  <c r="AA873" s="105"/>
      <c r="AB873" s="105"/>
      <c r="AC873" s="105"/>
      <c r="AD873" s="105"/>
      <c r="AE873" s="105"/>
      <c r="AF873" s="105"/>
      <c r="AG873" s="105"/>
      <c r="AH873" s="105"/>
      <c r="AI873" s="105"/>
      <c r="AJ873" s="105"/>
      <c r="AK873" s="105"/>
      <c r="AL873" s="105"/>
      <c r="AM873" s="105"/>
      <c r="AN873" s="105"/>
      <c r="AO873" s="105"/>
      <c r="AP873" s="105"/>
      <c r="AQ873" s="105"/>
      <c r="AR873" s="105"/>
      <c r="AS873" s="105"/>
      <c r="AT873" s="105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  <c r="BT873" s="105"/>
      <c r="BU873" s="105"/>
      <c r="BV873" s="105"/>
      <c r="BW873" s="105"/>
      <c r="BX873" s="105"/>
      <c r="BY873" s="105"/>
      <c r="BZ873" s="105"/>
      <c r="CA873" s="105"/>
      <c r="CB873" s="105"/>
      <c r="CC873" s="105"/>
      <c r="CD873" s="105"/>
      <c r="CE873" s="105"/>
      <c r="CF873" s="105"/>
      <c r="CG873" s="105"/>
    </row>
    <row r="874" spans="1:85" ht="12.7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  <c r="AA874" s="105"/>
      <c r="AB874" s="105"/>
      <c r="AC874" s="105"/>
      <c r="AD874" s="105"/>
      <c r="AE874" s="105"/>
      <c r="AF874" s="105"/>
      <c r="AG874" s="105"/>
      <c r="AH874" s="105"/>
      <c r="AI874" s="105"/>
      <c r="AJ874" s="105"/>
      <c r="AK874" s="105"/>
      <c r="AL874" s="105"/>
      <c r="AM874" s="105"/>
      <c r="AN874" s="105"/>
      <c r="AO874" s="105"/>
      <c r="AP874" s="105"/>
      <c r="AQ874" s="105"/>
      <c r="AR874" s="105"/>
      <c r="AS874" s="105"/>
      <c r="AT874" s="105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  <c r="BT874" s="105"/>
      <c r="BU874" s="105"/>
      <c r="BV874" s="105"/>
      <c r="BW874" s="105"/>
      <c r="BX874" s="105"/>
      <c r="BY874" s="105"/>
      <c r="BZ874" s="105"/>
      <c r="CA874" s="105"/>
      <c r="CB874" s="105"/>
      <c r="CC874" s="105"/>
      <c r="CD874" s="105"/>
      <c r="CE874" s="105"/>
      <c r="CF874" s="105"/>
      <c r="CG874" s="105"/>
    </row>
    <row r="875" spans="1:85" ht="12.7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  <c r="AA875" s="105"/>
      <c r="AB875" s="105"/>
      <c r="AC875" s="105"/>
      <c r="AD875" s="105"/>
      <c r="AE875" s="105"/>
      <c r="AF875" s="105"/>
      <c r="AG875" s="105"/>
      <c r="AH875" s="105"/>
      <c r="AI875" s="105"/>
      <c r="AJ875" s="105"/>
      <c r="AK875" s="105"/>
      <c r="AL875" s="105"/>
      <c r="AM875" s="105"/>
      <c r="AN875" s="105"/>
      <c r="AO875" s="105"/>
      <c r="AP875" s="105"/>
      <c r="AQ875" s="105"/>
      <c r="AR875" s="105"/>
      <c r="AS875" s="105"/>
      <c r="AT875" s="105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  <c r="BT875" s="105"/>
      <c r="BU875" s="105"/>
      <c r="BV875" s="105"/>
      <c r="BW875" s="105"/>
      <c r="BX875" s="105"/>
      <c r="BY875" s="105"/>
      <c r="BZ875" s="105"/>
      <c r="CA875" s="105"/>
      <c r="CB875" s="105"/>
      <c r="CC875" s="105"/>
      <c r="CD875" s="105"/>
      <c r="CE875" s="105"/>
      <c r="CF875" s="105"/>
      <c r="CG875" s="105"/>
    </row>
    <row r="876" spans="1:85" ht="12.7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  <c r="AA876" s="105"/>
      <c r="AB876" s="105"/>
      <c r="AC876" s="105"/>
      <c r="AD876" s="105"/>
      <c r="AE876" s="105"/>
      <c r="AF876" s="105"/>
      <c r="AG876" s="105"/>
      <c r="AH876" s="105"/>
      <c r="AI876" s="105"/>
      <c r="AJ876" s="105"/>
      <c r="AK876" s="105"/>
      <c r="AL876" s="105"/>
      <c r="AM876" s="105"/>
      <c r="AN876" s="105"/>
      <c r="AO876" s="105"/>
      <c r="AP876" s="105"/>
      <c r="AQ876" s="105"/>
      <c r="AR876" s="105"/>
      <c r="AS876" s="105"/>
      <c r="AT876" s="105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  <c r="BT876" s="105"/>
      <c r="BU876" s="105"/>
      <c r="BV876" s="105"/>
      <c r="BW876" s="105"/>
      <c r="BX876" s="105"/>
      <c r="BY876" s="105"/>
      <c r="BZ876" s="105"/>
      <c r="CA876" s="105"/>
      <c r="CB876" s="105"/>
      <c r="CC876" s="105"/>
      <c r="CD876" s="105"/>
      <c r="CE876" s="105"/>
      <c r="CF876" s="105"/>
      <c r="CG876" s="105"/>
    </row>
    <row r="877" spans="1:85" ht="12.7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  <c r="AA877" s="105"/>
      <c r="AB877" s="105"/>
      <c r="AC877" s="105"/>
      <c r="AD877" s="105"/>
      <c r="AE877" s="105"/>
      <c r="AF877" s="105"/>
      <c r="AG877" s="105"/>
      <c r="AH877" s="105"/>
      <c r="AI877" s="105"/>
      <c r="AJ877" s="105"/>
      <c r="AK877" s="105"/>
      <c r="AL877" s="105"/>
      <c r="AM877" s="105"/>
      <c r="AN877" s="105"/>
      <c r="AO877" s="105"/>
      <c r="AP877" s="105"/>
      <c r="AQ877" s="105"/>
      <c r="AR877" s="105"/>
      <c r="AS877" s="105"/>
      <c r="AT877" s="105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  <c r="BT877" s="105"/>
      <c r="BU877" s="105"/>
      <c r="BV877" s="105"/>
      <c r="BW877" s="105"/>
      <c r="BX877" s="105"/>
      <c r="BY877" s="105"/>
      <c r="BZ877" s="105"/>
      <c r="CA877" s="105"/>
      <c r="CB877" s="105"/>
      <c r="CC877" s="105"/>
      <c r="CD877" s="105"/>
      <c r="CE877" s="105"/>
      <c r="CF877" s="105"/>
      <c r="CG877" s="105"/>
    </row>
    <row r="878" spans="1:85" ht="12.7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  <c r="AA878" s="105"/>
      <c r="AB878" s="105"/>
      <c r="AC878" s="105"/>
      <c r="AD878" s="105"/>
      <c r="AE878" s="105"/>
      <c r="AF878" s="105"/>
      <c r="AG878" s="105"/>
      <c r="AH878" s="105"/>
      <c r="AI878" s="105"/>
      <c r="AJ878" s="105"/>
      <c r="AK878" s="105"/>
      <c r="AL878" s="105"/>
      <c r="AM878" s="105"/>
      <c r="AN878" s="105"/>
      <c r="AO878" s="105"/>
      <c r="AP878" s="105"/>
      <c r="AQ878" s="105"/>
      <c r="AR878" s="105"/>
      <c r="AS878" s="105"/>
      <c r="AT878" s="105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  <c r="BT878" s="105"/>
      <c r="BU878" s="105"/>
      <c r="BV878" s="105"/>
      <c r="BW878" s="105"/>
      <c r="BX878" s="105"/>
      <c r="BY878" s="105"/>
      <c r="BZ878" s="105"/>
      <c r="CA878" s="105"/>
      <c r="CB878" s="105"/>
      <c r="CC878" s="105"/>
      <c r="CD878" s="105"/>
      <c r="CE878" s="105"/>
      <c r="CF878" s="105"/>
      <c r="CG878" s="105"/>
    </row>
    <row r="879" spans="1:85" ht="12.7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  <c r="AA879" s="105"/>
      <c r="AB879" s="105"/>
      <c r="AC879" s="105"/>
      <c r="AD879" s="105"/>
      <c r="AE879" s="105"/>
      <c r="AF879" s="105"/>
      <c r="AG879" s="105"/>
      <c r="AH879" s="105"/>
      <c r="AI879" s="105"/>
      <c r="AJ879" s="105"/>
      <c r="AK879" s="105"/>
      <c r="AL879" s="105"/>
      <c r="AM879" s="105"/>
      <c r="AN879" s="105"/>
      <c r="AO879" s="105"/>
      <c r="AP879" s="105"/>
      <c r="AQ879" s="105"/>
      <c r="AR879" s="105"/>
      <c r="AS879" s="105"/>
      <c r="AT879" s="105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  <c r="BT879" s="105"/>
      <c r="BU879" s="105"/>
      <c r="BV879" s="105"/>
      <c r="BW879" s="105"/>
      <c r="BX879" s="105"/>
      <c r="BY879" s="105"/>
      <c r="BZ879" s="105"/>
      <c r="CA879" s="105"/>
      <c r="CB879" s="105"/>
      <c r="CC879" s="105"/>
      <c r="CD879" s="105"/>
      <c r="CE879" s="105"/>
      <c r="CF879" s="105"/>
      <c r="CG879" s="105"/>
    </row>
    <row r="880" spans="1:85" ht="12.7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  <c r="AA880" s="105"/>
      <c r="AB880" s="105"/>
      <c r="AC880" s="105"/>
      <c r="AD880" s="105"/>
      <c r="AE880" s="105"/>
      <c r="AF880" s="105"/>
      <c r="AG880" s="105"/>
      <c r="AH880" s="105"/>
      <c r="AI880" s="105"/>
      <c r="AJ880" s="105"/>
      <c r="AK880" s="105"/>
      <c r="AL880" s="105"/>
      <c r="AM880" s="105"/>
      <c r="AN880" s="105"/>
      <c r="AO880" s="105"/>
      <c r="AP880" s="105"/>
      <c r="AQ880" s="105"/>
      <c r="AR880" s="105"/>
      <c r="AS880" s="105"/>
      <c r="AT880" s="105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  <c r="BT880" s="105"/>
      <c r="BU880" s="105"/>
      <c r="BV880" s="105"/>
      <c r="BW880" s="105"/>
      <c r="BX880" s="105"/>
      <c r="BY880" s="105"/>
      <c r="BZ880" s="105"/>
      <c r="CA880" s="105"/>
      <c r="CB880" s="105"/>
      <c r="CC880" s="105"/>
      <c r="CD880" s="105"/>
      <c r="CE880" s="105"/>
      <c r="CF880" s="105"/>
      <c r="CG880" s="105"/>
    </row>
    <row r="881" spans="1:85" ht="12.7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  <c r="AA881" s="105"/>
      <c r="AB881" s="105"/>
      <c r="AC881" s="105"/>
      <c r="AD881" s="105"/>
      <c r="AE881" s="105"/>
      <c r="AF881" s="105"/>
      <c r="AG881" s="105"/>
      <c r="AH881" s="105"/>
      <c r="AI881" s="105"/>
      <c r="AJ881" s="105"/>
      <c r="AK881" s="105"/>
      <c r="AL881" s="105"/>
      <c r="AM881" s="105"/>
      <c r="AN881" s="105"/>
      <c r="AO881" s="105"/>
      <c r="AP881" s="105"/>
      <c r="AQ881" s="105"/>
      <c r="AR881" s="105"/>
      <c r="AS881" s="105"/>
      <c r="AT881" s="105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  <c r="BT881" s="105"/>
      <c r="BU881" s="105"/>
      <c r="BV881" s="105"/>
      <c r="BW881" s="105"/>
      <c r="BX881" s="105"/>
      <c r="BY881" s="105"/>
      <c r="BZ881" s="105"/>
      <c r="CA881" s="105"/>
      <c r="CB881" s="105"/>
      <c r="CC881" s="105"/>
      <c r="CD881" s="105"/>
      <c r="CE881" s="105"/>
      <c r="CF881" s="105"/>
      <c r="CG881" s="105"/>
    </row>
    <row r="882" spans="1:85" ht="12.7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  <c r="AA882" s="105"/>
      <c r="AB882" s="105"/>
      <c r="AC882" s="105"/>
      <c r="AD882" s="105"/>
      <c r="AE882" s="105"/>
      <c r="AF882" s="105"/>
      <c r="AG882" s="105"/>
      <c r="AH882" s="105"/>
      <c r="AI882" s="105"/>
      <c r="AJ882" s="105"/>
      <c r="AK882" s="105"/>
      <c r="AL882" s="105"/>
      <c r="AM882" s="105"/>
      <c r="AN882" s="105"/>
      <c r="AO882" s="105"/>
      <c r="AP882" s="105"/>
      <c r="AQ882" s="105"/>
      <c r="AR882" s="105"/>
      <c r="AS882" s="105"/>
      <c r="AT882" s="105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  <c r="BT882" s="105"/>
      <c r="BU882" s="105"/>
      <c r="BV882" s="105"/>
      <c r="BW882" s="105"/>
      <c r="BX882" s="105"/>
      <c r="BY882" s="105"/>
      <c r="BZ882" s="105"/>
      <c r="CA882" s="105"/>
      <c r="CB882" s="105"/>
      <c r="CC882" s="105"/>
      <c r="CD882" s="105"/>
      <c r="CE882" s="105"/>
      <c r="CF882" s="105"/>
      <c r="CG882" s="105"/>
    </row>
    <row r="883" spans="1:85" ht="12.7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  <c r="AA883" s="105"/>
      <c r="AB883" s="105"/>
      <c r="AC883" s="105"/>
      <c r="AD883" s="105"/>
      <c r="AE883" s="105"/>
      <c r="AF883" s="105"/>
      <c r="AG883" s="105"/>
      <c r="AH883" s="105"/>
      <c r="AI883" s="105"/>
      <c r="AJ883" s="105"/>
      <c r="AK883" s="105"/>
      <c r="AL883" s="105"/>
      <c r="AM883" s="105"/>
      <c r="AN883" s="105"/>
      <c r="AO883" s="105"/>
      <c r="AP883" s="105"/>
      <c r="AQ883" s="105"/>
      <c r="AR883" s="105"/>
      <c r="AS883" s="105"/>
      <c r="AT883" s="105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  <c r="BT883" s="105"/>
      <c r="BU883" s="105"/>
      <c r="BV883" s="105"/>
      <c r="BW883" s="105"/>
      <c r="BX883" s="105"/>
      <c r="BY883" s="105"/>
      <c r="BZ883" s="105"/>
      <c r="CA883" s="105"/>
      <c r="CB883" s="105"/>
      <c r="CC883" s="105"/>
      <c r="CD883" s="105"/>
      <c r="CE883" s="105"/>
      <c r="CF883" s="105"/>
      <c r="CG883" s="105"/>
    </row>
    <row r="884" spans="1:85" ht="12.7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  <c r="AA884" s="105"/>
      <c r="AB884" s="105"/>
      <c r="AC884" s="105"/>
      <c r="AD884" s="105"/>
      <c r="AE884" s="105"/>
      <c r="AF884" s="105"/>
      <c r="AG884" s="105"/>
      <c r="AH884" s="105"/>
      <c r="AI884" s="105"/>
      <c r="AJ884" s="105"/>
      <c r="AK884" s="105"/>
      <c r="AL884" s="105"/>
      <c r="AM884" s="105"/>
      <c r="AN884" s="105"/>
      <c r="AO884" s="105"/>
      <c r="AP884" s="105"/>
      <c r="AQ884" s="105"/>
      <c r="AR884" s="105"/>
      <c r="AS884" s="105"/>
      <c r="AT884" s="105"/>
      <c r="AU884" s="105"/>
      <c r="AV884" s="105"/>
      <c r="AW884" s="105"/>
      <c r="AX884" s="105"/>
      <c r="AY884" s="105"/>
      <c r="AZ884" s="105"/>
      <c r="BA884" s="105"/>
      <c r="BB884" s="105"/>
      <c r="BC884" s="105"/>
      <c r="BD884" s="105"/>
      <c r="BE884" s="105"/>
      <c r="BF884" s="105"/>
      <c r="BG884" s="105"/>
      <c r="BH884" s="105"/>
      <c r="BI884" s="105"/>
      <c r="BJ884" s="105"/>
      <c r="BK884" s="105"/>
      <c r="BL884" s="105"/>
      <c r="BM884" s="105"/>
      <c r="BN884" s="105"/>
      <c r="BO884" s="105"/>
      <c r="BP884" s="105"/>
      <c r="BQ884" s="105"/>
      <c r="BR884" s="105"/>
      <c r="BS884" s="105"/>
      <c r="BT884" s="105"/>
      <c r="BU884" s="105"/>
      <c r="BV884" s="105"/>
      <c r="BW884" s="105"/>
      <c r="BX884" s="105"/>
      <c r="BY884" s="105"/>
      <c r="BZ884" s="105"/>
      <c r="CA884" s="105"/>
      <c r="CB884" s="105"/>
      <c r="CC884" s="105"/>
      <c r="CD884" s="105"/>
      <c r="CE884" s="105"/>
      <c r="CF884" s="105"/>
      <c r="CG884" s="105"/>
    </row>
    <row r="885" spans="1:85" ht="12.7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  <c r="AA885" s="105"/>
      <c r="AB885" s="105"/>
      <c r="AC885" s="105"/>
      <c r="AD885" s="105"/>
      <c r="AE885" s="105"/>
      <c r="AF885" s="105"/>
      <c r="AG885" s="105"/>
      <c r="AH885" s="105"/>
      <c r="AI885" s="105"/>
      <c r="AJ885" s="105"/>
      <c r="AK885" s="105"/>
      <c r="AL885" s="105"/>
      <c r="AM885" s="105"/>
      <c r="AN885" s="105"/>
      <c r="AO885" s="105"/>
      <c r="AP885" s="105"/>
      <c r="AQ885" s="105"/>
      <c r="AR885" s="105"/>
      <c r="AS885" s="105"/>
      <c r="AT885" s="105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  <c r="BT885" s="105"/>
      <c r="BU885" s="105"/>
      <c r="BV885" s="105"/>
      <c r="BW885" s="105"/>
      <c r="BX885" s="105"/>
      <c r="BY885" s="105"/>
      <c r="BZ885" s="105"/>
      <c r="CA885" s="105"/>
      <c r="CB885" s="105"/>
      <c r="CC885" s="105"/>
      <c r="CD885" s="105"/>
      <c r="CE885" s="105"/>
      <c r="CF885" s="105"/>
      <c r="CG885" s="105"/>
    </row>
    <row r="886" spans="1:85" ht="12.7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  <c r="AA886" s="105"/>
      <c r="AB886" s="105"/>
      <c r="AC886" s="105"/>
      <c r="AD886" s="105"/>
      <c r="AE886" s="105"/>
      <c r="AF886" s="105"/>
      <c r="AG886" s="105"/>
      <c r="AH886" s="105"/>
      <c r="AI886" s="105"/>
      <c r="AJ886" s="105"/>
      <c r="AK886" s="105"/>
      <c r="AL886" s="105"/>
      <c r="AM886" s="105"/>
      <c r="AN886" s="105"/>
      <c r="AO886" s="105"/>
      <c r="AP886" s="105"/>
      <c r="AQ886" s="105"/>
      <c r="AR886" s="105"/>
      <c r="AS886" s="105"/>
      <c r="AT886" s="105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  <c r="BT886" s="105"/>
      <c r="BU886" s="105"/>
      <c r="BV886" s="105"/>
      <c r="BW886" s="105"/>
      <c r="BX886" s="105"/>
      <c r="BY886" s="105"/>
      <c r="BZ886" s="105"/>
      <c r="CA886" s="105"/>
      <c r="CB886" s="105"/>
      <c r="CC886" s="105"/>
      <c r="CD886" s="105"/>
      <c r="CE886" s="105"/>
      <c r="CF886" s="105"/>
      <c r="CG886" s="105"/>
    </row>
    <row r="887" spans="1:85" ht="12.7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  <c r="AA887" s="105"/>
      <c r="AB887" s="105"/>
      <c r="AC887" s="105"/>
      <c r="AD887" s="105"/>
      <c r="AE887" s="105"/>
      <c r="AF887" s="105"/>
      <c r="AG887" s="105"/>
      <c r="AH887" s="105"/>
      <c r="AI887" s="105"/>
      <c r="AJ887" s="105"/>
      <c r="AK887" s="105"/>
      <c r="AL887" s="105"/>
      <c r="AM887" s="105"/>
      <c r="AN887" s="105"/>
      <c r="AO887" s="105"/>
      <c r="AP887" s="105"/>
      <c r="AQ887" s="105"/>
      <c r="AR887" s="105"/>
      <c r="AS887" s="105"/>
      <c r="AT887" s="105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  <c r="BT887" s="105"/>
      <c r="BU887" s="105"/>
      <c r="BV887" s="105"/>
      <c r="BW887" s="105"/>
      <c r="BX887" s="105"/>
      <c r="BY887" s="105"/>
      <c r="BZ887" s="105"/>
      <c r="CA887" s="105"/>
      <c r="CB887" s="105"/>
      <c r="CC887" s="105"/>
      <c r="CD887" s="105"/>
      <c r="CE887" s="105"/>
      <c r="CF887" s="105"/>
      <c r="CG887" s="105"/>
    </row>
    <row r="888" spans="1:85" ht="12.7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  <c r="AA888" s="105"/>
      <c r="AB888" s="105"/>
      <c r="AC888" s="105"/>
      <c r="AD888" s="105"/>
      <c r="AE888" s="105"/>
      <c r="AF888" s="105"/>
      <c r="AG888" s="105"/>
      <c r="AH888" s="105"/>
      <c r="AI888" s="105"/>
      <c r="AJ888" s="105"/>
      <c r="AK888" s="105"/>
      <c r="AL888" s="105"/>
      <c r="AM888" s="105"/>
      <c r="AN888" s="105"/>
      <c r="AO888" s="105"/>
      <c r="AP888" s="105"/>
      <c r="AQ888" s="105"/>
      <c r="AR888" s="105"/>
      <c r="AS888" s="105"/>
      <c r="AT888" s="105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  <c r="BT888" s="105"/>
      <c r="BU888" s="105"/>
      <c r="BV888" s="105"/>
      <c r="BW888" s="105"/>
      <c r="BX888" s="105"/>
      <c r="BY888" s="105"/>
      <c r="BZ888" s="105"/>
      <c r="CA888" s="105"/>
      <c r="CB888" s="105"/>
      <c r="CC888" s="105"/>
      <c r="CD888" s="105"/>
      <c r="CE888" s="105"/>
      <c r="CF888" s="105"/>
      <c r="CG888" s="105"/>
    </row>
    <row r="889" spans="1:85" ht="12.7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  <c r="AA889" s="105"/>
      <c r="AB889" s="105"/>
      <c r="AC889" s="105"/>
      <c r="AD889" s="105"/>
      <c r="AE889" s="105"/>
      <c r="AF889" s="105"/>
      <c r="AG889" s="105"/>
      <c r="AH889" s="105"/>
      <c r="AI889" s="105"/>
      <c r="AJ889" s="105"/>
      <c r="AK889" s="105"/>
      <c r="AL889" s="105"/>
      <c r="AM889" s="105"/>
      <c r="AN889" s="105"/>
      <c r="AO889" s="105"/>
      <c r="AP889" s="105"/>
      <c r="AQ889" s="105"/>
      <c r="AR889" s="105"/>
      <c r="AS889" s="105"/>
      <c r="AT889" s="105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  <c r="BT889" s="105"/>
      <c r="BU889" s="105"/>
      <c r="BV889" s="105"/>
      <c r="BW889" s="105"/>
      <c r="BX889" s="105"/>
      <c r="BY889" s="105"/>
      <c r="BZ889" s="105"/>
      <c r="CA889" s="105"/>
      <c r="CB889" s="105"/>
      <c r="CC889" s="105"/>
      <c r="CD889" s="105"/>
      <c r="CE889" s="105"/>
      <c r="CF889" s="105"/>
      <c r="CG889" s="105"/>
    </row>
    <row r="890" spans="1:85" ht="12.7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  <c r="AA890" s="105"/>
      <c r="AB890" s="105"/>
      <c r="AC890" s="105"/>
      <c r="AD890" s="105"/>
      <c r="AE890" s="105"/>
      <c r="AF890" s="105"/>
      <c r="AG890" s="105"/>
      <c r="AH890" s="105"/>
      <c r="AI890" s="105"/>
      <c r="AJ890" s="105"/>
      <c r="AK890" s="105"/>
      <c r="AL890" s="105"/>
      <c r="AM890" s="105"/>
      <c r="AN890" s="105"/>
      <c r="AO890" s="105"/>
      <c r="AP890" s="105"/>
      <c r="AQ890" s="105"/>
      <c r="AR890" s="105"/>
      <c r="AS890" s="105"/>
      <c r="AT890" s="105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  <c r="BT890" s="105"/>
      <c r="BU890" s="105"/>
      <c r="BV890" s="105"/>
      <c r="BW890" s="105"/>
      <c r="BX890" s="105"/>
      <c r="BY890" s="105"/>
      <c r="BZ890" s="105"/>
      <c r="CA890" s="105"/>
      <c r="CB890" s="105"/>
      <c r="CC890" s="105"/>
      <c r="CD890" s="105"/>
      <c r="CE890" s="105"/>
      <c r="CF890" s="105"/>
      <c r="CG890" s="105"/>
    </row>
    <row r="891" spans="1:85" ht="12.7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  <c r="AA891" s="105"/>
      <c r="AB891" s="105"/>
      <c r="AC891" s="105"/>
      <c r="AD891" s="105"/>
      <c r="AE891" s="105"/>
      <c r="AF891" s="105"/>
      <c r="AG891" s="105"/>
      <c r="AH891" s="105"/>
      <c r="AI891" s="105"/>
      <c r="AJ891" s="105"/>
      <c r="AK891" s="105"/>
      <c r="AL891" s="105"/>
      <c r="AM891" s="105"/>
      <c r="AN891" s="105"/>
      <c r="AO891" s="105"/>
      <c r="AP891" s="105"/>
      <c r="AQ891" s="105"/>
      <c r="AR891" s="105"/>
      <c r="AS891" s="105"/>
      <c r="AT891" s="105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  <c r="BT891" s="105"/>
      <c r="BU891" s="105"/>
      <c r="BV891" s="105"/>
      <c r="BW891" s="105"/>
      <c r="BX891" s="105"/>
      <c r="BY891" s="105"/>
      <c r="BZ891" s="105"/>
      <c r="CA891" s="105"/>
      <c r="CB891" s="105"/>
      <c r="CC891" s="105"/>
      <c r="CD891" s="105"/>
      <c r="CE891" s="105"/>
      <c r="CF891" s="105"/>
      <c r="CG891" s="105"/>
    </row>
    <row r="892" spans="1:85" ht="12.7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  <c r="AA892" s="105"/>
      <c r="AB892" s="105"/>
      <c r="AC892" s="105"/>
      <c r="AD892" s="105"/>
      <c r="AE892" s="105"/>
      <c r="AF892" s="105"/>
      <c r="AG892" s="105"/>
      <c r="AH892" s="105"/>
      <c r="AI892" s="105"/>
      <c r="AJ892" s="105"/>
      <c r="AK892" s="105"/>
      <c r="AL892" s="105"/>
      <c r="AM892" s="105"/>
      <c r="AN892" s="105"/>
      <c r="AO892" s="105"/>
      <c r="AP892" s="105"/>
      <c r="AQ892" s="105"/>
      <c r="AR892" s="105"/>
      <c r="AS892" s="105"/>
      <c r="AT892" s="105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  <c r="BT892" s="105"/>
      <c r="BU892" s="105"/>
      <c r="BV892" s="105"/>
      <c r="BW892" s="105"/>
      <c r="BX892" s="105"/>
      <c r="BY892" s="105"/>
      <c r="BZ892" s="105"/>
      <c r="CA892" s="105"/>
      <c r="CB892" s="105"/>
      <c r="CC892" s="105"/>
      <c r="CD892" s="105"/>
      <c r="CE892" s="105"/>
      <c r="CF892" s="105"/>
      <c r="CG892" s="105"/>
    </row>
    <row r="893" spans="1:85" ht="12.7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  <c r="AA893" s="105"/>
      <c r="AB893" s="105"/>
      <c r="AC893" s="105"/>
      <c r="AD893" s="105"/>
      <c r="AE893" s="105"/>
      <c r="AF893" s="105"/>
      <c r="AG893" s="105"/>
      <c r="AH893" s="105"/>
      <c r="AI893" s="105"/>
      <c r="AJ893" s="105"/>
      <c r="AK893" s="105"/>
      <c r="AL893" s="105"/>
      <c r="AM893" s="105"/>
      <c r="AN893" s="105"/>
      <c r="AO893" s="105"/>
      <c r="AP893" s="105"/>
      <c r="AQ893" s="105"/>
      <c r="AR893" s="105"/>
      <c r="AS893" s="105"/>
      <c r="AT893" s="105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  <c r="BT893" s="105"/>
      <c r="BU893" s="105"/>
      <c r="BV893" s="105"/>
      <c r="BW893" s="105"/>
      <c r="BX893" s="105"/>
      <c r="BY893" s="105"/>
      <c r="BZ893" s="105"/>
      <c r="CA893" s="105"/>
      <c r="CB893" s="105"/>
      <c r="CC893" s="105"/>
      <c r="CD893" s="105"/>
      <c r="CE893" s="105"/>
      <c r="CF893" s="105"/>
      <c r="CG893" s="105"/>
    </row>
    <row r="894" spans="1:85" ht="12.7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  <c r="AA894" s="105"/>
      <c r="AB894" s="105"/>
      <c r="AC894" s="105"/>
      <c r="AD894" s="105"/>
      <c r="AE894" s="105"/>
      <c r="AF894" s="105"/>
      <c r="AG894" s="105"/>
      <c r="AH894" s="105"/>
      <c r="AI894" s="105"/>
      <c r="AJ894" s="105"/>
      <c r="AK894" s="105"/>
      <c r="AL894" s="105"/>
      <c r="AM894" s="105"/>
      <c r="AN894" s="105"/>
      <c r="AO894" s="105"/>
      <c r="AP894" s="105"/>
      <c r="AQ894" s="105"/>
      <c r="AR894" s="105"/>
      <c r="AS894" s="105"/>
      <c r="AT894" s="105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  <c r="BT894" s="105"/>
      <c r="BU894" s="105"/>
      <c r="BV894" s="105"/>
      <c r="BW894" s="105"/>
      <c r="BX894" s="105"/>
      <c r="BY894" s="105"/>
      <c r="BZ894" s="105"/>
      <c r="CA894" s="105"/>
      <c r="CB894" s="105"/>
      <c r="CC894" s="105"/>
      <c r="CD894" s="105"/>
      <c r="CE894" s="105"/>
      <c r="CF894" s="105"/>
      <c r="CG894" s="105"/>
    </row>
    <row r="895" spans="1:85" ht="12.7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  <c r="AA895" s="105"/>
      <c r="AB895" s="105"/>
      <c r="AC895" s="105"/>
      <c r="AD895" s="105"/>
      <c r="AE895" s="105"/>
      <c r="AF895" s="105"/>
      <c r="AG895" s="105"/>
      <c r="AH895" s="105"/>
      <c r="AI895" s="105"/>
      <c r="AJ895" s="105"/>
      <c r="AK895" s="105"/>
      <c r="AL895" s="105"/>
      <c r="AM895" s="105"/>
      <c r="AN895" s="105"/>
      <c r="AO895" s="105"/>
      <c r="AP895" s="105"/>
      <c r="AQ895" s="105"/>
      <c r="AR895" s="105"/>
      <c r="AS895" s="105"/>
      <c r="AT895" s="105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  <c r="BT895" s="105"/>
      <c r="BU895" s="105"/>
      <c r="BV895" s="105"/>
      <c r="BW895" s="105"/>
      <c r="BX895" s="105"/>
      <c r="BY895" s="105"/>
      <c r="BZ895" s="105"/>
      <c r="CA895" s="105"/>
      <c r="CB895" s="105"/>
      <c r="CC895" s="105"/>
      <c r="CD895" s="105"/>
      <c r="CE895" s="105"/>
      <c r="CF895" s="105"/>
      <c r="CG895" s="105"/>
    </row>
    <row r="896" spans="1:85" ht="12.7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  <c r="AA896" s="105"/>
      <c r="AB896" s="105"/>
      <c r="AC896" s="105"/>
      <c r="AD896" s="105"/>
      <c r="AE896" s="105"/>
      <c r="AF896" s="105"/>
      <c r="AG896" s="105"/>
      <c r="AH896" s="105"/>
      <c r="AI896" s="105"/>
      <c r="AJ896" s="105"/>
      <c r="AK896" s="105"/>
      <c r="AL896" s="105"/>
      <c r="AM896" s="105"/>
      <c r="AN896" s="105"/>
      <c r="AO896" s="105"/>
      <c r="AP896" s="105"/>
      <c r="AQ896" s="105"/>
      <c r="AR896" s="105"/>
      <c r="AS896" s="105"/>
      <c r="AT896" s="105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  <c r="BT896" s="105"/>
      <c r="BU896" s="105"/>
      <c r="BV896" s="105"/>
      <c r="BW896" s="105"/>
      <c r="BX896" s="105"/>
      <c r="BY896" s="105"/>
      <c r="BZ896" s="105"/>
      <c r="CA896" s="105"/>
      <c r="CB896" s="105"/>
      <c r="CC896" s="105"/>
      <c r="CD896" s="105"/>
      <c r="CE896" s="105"/>
      <c r="CF896" s="105"/>
      <c r="CG896" s="105"/>
    </row>
    <row r="897" spans="1:85" ht="12.7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  <c r="AA897" s="105"/>
      <c r="AB897" s="105"/>
      <c r="AC897" s="105"/>
      <c r="AD897" s="105"/>
      <c r="AE897" s="105"/>
      <c r="AF897" s="105"/>
      <c r="AG897" s="105"/>
      <c r="AH897" s="105"/>
      <c r="AI897" s="105"/>
      <c r="AJ897" s="105"/>
      <c r="AK897" s="105"/>
      <c r="AL897" s="105"/>
      <c r="AM897" s="105"/>
      <c r="AN897" s="105"/>
      <c r="AO897" s="105"/>
      <c r="AP897" s="105"/>
      <c r="AQ897" s="105"/>
      <c r="AR897" s="105"/>
      <c r="AS897" s="105"/>
      <c r="AT897" s="105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  <c r="BT897" s="105"/>
      <c r="BU897" s="105"/>
      <c r="BV897" s="105"/>
      <c r="BW897" s="105"/>
      <c r="BX897" s="105"/>
      <c r="BY897" s="105"/>
      <c r="BZ897" s="105"/>
      <c r="CA897" s="105"/>
      <c r="CB897" s="105"/>
      <c r="CC897" s="105"/>
      <c r="CD897" s="105"/>
      <c r="CE897" s="105"/>
      <c r="CF897" s="105"/>
      <c r="CG897" s="105"/>
    </row>
    <row r="898" spans="1:85" ht="12.7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  <c r="AA898" s="105"/>
      <c r="AB898" s="105"/>
      <c r="AC898" s="105"/>
      <c r="AD898" s="105"/>
      <c r="AE898" s="105"/>
      <c r="AF898" s="105"/>
      <c r="AG898" s="105"/>
      <c r="AH898" s="105"/>
      <c r="AI898" s="105"/>
      <c r="AJ898" s="105"/>
      <c r="AK898" s="105"/>
      <c r="AL898" s="105"/>
      <c r="AM898" s="105"/>
      <c r="AN898" s="105"/>
      <c r="AO898" s="105"/>
      <c r="AP898" s="105"/>
      <c r="AQ898" s="105"/>
      <c r="AR898" s="105"/>
      <c r="AS898" s="105"/>
      <c r="AT898" s="105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  <c r="BT898" s="105"/>
      <c r="BU898" s="105"/>
      <c r="BV898" s="105"/>
      <c r="BW898" s="105"/>
      <c r="BX898" s="105"/>
      <c r="BY898" s="105"/>
      <c r="BZ898" s="105"/>
      <c r="CA898" s="105"/>
      <c r="CB898" s="105"/>
      <c r="CC898" s="105"/>
      <c r="CD898" s="105"/>
      <c r="CE898" s="105"/>
      <c r="CF898" s="105"/>
      <c r="CG898" s="105"/>
    </row>
    <row r="899" spans="1:85" ht="12.7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  <c r="AA899" s="105"/>
      <c r="AB899" s="105"/>
      <c r="AC899" s="105"/>
      <c r="AD899" s="105"/>
      <c r="AE899" s="105"/>
      <c r="AF899" s="105"/>
      <c r="AG899" s="105"/>
      <c r="AH899" s="105"/>
      <c r="AI899" s="105"/>
      <c r="AJ899" s="105"/>
      <c r="AK899" s="105"/>
      <c r="AL899" s="105"/>
      <c r="AM899" s="105"/>
      <c r="AN899" s="105"/>
      <c r="AO899" s="105"/>
      <c r="AP899" s="105"/>
      <c r="AQ899" s="105"/>
      <c r="AR899" s="105"/>
      <c r="AS899" s="105"/>
      <c r="AT899" s="105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  <c r="BT899" s="105"/>
      <c r="BU899" s="105"/>
      <c r="BV899" s="105"/>
      <c r="BW899" s="105"/>
      <c r="BX899" s="105"/>
      <c r="BY899" s="105"/>
      <c r="BZ899" s="105"/>
      <c r="CA899" s="105"/>
      <c r="CB899" s="105"/>
      <c r="CC899" s="105"/>
      <c r="CD899" s="105"/>
      <c r="CE899" s="105"/>
      <c r="CF899" s="105"/>
      <c r="CG899" s="105"/>
    </row>
    <row r="900" spans="1:85" ht="12.7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  <c r="AA900" s="105"/>
      <c r="AB900" s="105"/>
      <c r="AC900" s="105"/>
      <c r="AD900" s="105"/>
      <c r="AE900" s="105"/>
      <c r="AF900" s="105"/>
      <c r="AG900" s="105"/>
      <c r="AH900" s="105"/>
      <c r="AI900" s="105"/>
      <c r="AJ900" s="105"/>
      <c r="AK900" s="105"/>
      <c r="AL900" s="105"/>
      <c r="AM900" s="105"/>
      <c r="AN900" s="105"/>
      <c r="AO900" s="105"/>
      <c r="AP900" s="105"/>
      <c r="AQ900" s="105"/>
      <c r="AR900" s="105"/>
      <c r="AS900" s="105"/>
      <c r="AT900" s="105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  <c r="BT900" s="105"/>
      <c r="BU900" s="105"/>
      <c r="BV900" s="105"/>
      <c r="BW900" s="105"/>
      <c r="BX900" s="105"/>
      <c r="BY900" s="105"/>
      <c r="BZ900" s="105"/>
      <c r="CA900" s="105"/>
      <c r="CB900" s="105"/>
      <c r="CC900" s="105"/>
      <c r="CD900" s="105"/>
      <c r="CE900" s="105"/>
      <c r="CF900" s="105"/>
      <c r="CG900" s="105"/>
    </row>
    <row r="901" spans="1:85" ht="12.7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  <c r="AA901" s="105"/>
      <c r="AB901" s="105"/>
      <c r="AC901" s="105"/>
      <c r="AD901" s="105"/>
      <c r="AE901" s="105"/>
      <c r="AF901" s="105"/>
      <c r="AG901" s="105"/>
      <c r="AH901" s="105"/>
      <c r="AI901" s="105"/>
      <c r="AJ901" s="105"/>
      <c r="AK901" s="105"/>
      <c r="AL901" s="105"/>
      <c r="AM901" s="105"/>
      <c r="AN901" s="105"/>
      <c r="AO901" s="105"/>
      <c r="AP901" s="105"/>
      <c r="AQ901" s="105"/>
      <c r="AR901" s="105"/>
      <c r="AS901" s="105"/>
      <c r="AT901" s="105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  <c r="BT901" s="105"/>
      <c r="BU901" s="105"/>
      <c r="BV901" s="105"/>
      <c r="BW901" s="105"/>
      <c r="BX901" s="105"/>
      <c r="BY901" s="105"/>
      <c r="BZ901" s="105"/>
      <c r="CA901" s="105"/>
      <c r="CB901" s="105"/>
      <c r="CC901" s="105"/>
      <c r="CD901" s="105"/>
      <c r="CE901" s="105"/>
      <c r="CF901" s="105"/>
      <c r="CG901" s="105"/>
    </row>
    <row r="902" spans="1:85" ht="12.7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  <c r="AA902" s="105"/>
      <c r="AB902" s="105"/>
      <c r="AC902" s="105"/>
      <c r="AD902" s="105"/>
      <c r="AE902" s="105"/>
      <c r="AF902" s="105"/>
      <c r="AG902" s="105"/>
      <c r="AH902" s="105"/>
      <c r="AI902" s="105"/>
      <c r="AJ902" s="105"/>
      <c r="AK902" s="105"/>
      <c r="AL902" s="105"/>
      <c r="AM902" s="105"/>
      <c r="AN902" s="105"/>
      <c r="AO902" s="105"/>
      <c r="AP902" s="105"/>
      <c r="AQ902" s="105"/>
      <c r="AR902" s="105"/>
      <c r="AS902" s="105"/>
      <c r="AT902" s="105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  <c r="BT902" s="105"/>
      <c r="BU902" s="105"/>
      <c r="BV902" s="105"/>
      <c r="BW902" s="105"/>
      <c r="BX902" s="105"/>
      <c r="BY902" s="105"/>
      <c r="BZ902" s="105"/>
      <c r="CA902" s="105"/>
      <c r="CB902" s="105"/>
      <c r="CC902" s="105"/>
      <c r="CD902" s="105"/>
      <c r="CE902" s="105"/>
      <c r="CF902" s="105"/>
      <c r="CG902" s="105"/>
    </row>
    <row r="903" spans="1:85" ht="12.7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  <c r="AA903" s="105"/>
      <c r="AB903" s="105"/>
      <c r="AC903" s="105"/>
      <c r="AD903" s="105"/>
      <c r="AE903" s="105"/>
      <c r="AF903" s="105"/>
      <c r="AG903" s="105"/>
      <c r="AH903" s="105"/>
      <c r="AI903" s="105"/>
      <c r="AJ903" s="105"/>
      <c r="AK903" s="105"/>
      <c r="AL903" s="105"/>
      <c r="AM903" s="105"/>
      <c r="AN903" s="105"/>
      <c r="AO903" s="105"/>
      <c r="AP903" s="105"/>
      <c r="AQ903" s="105"/>
      <c r="AR903" s="105"/>
      <c r="AS903" s="105"/>
      <c r="AT903" s="105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  <c r="BT903" s="105"/>
      <c r="BU903" s="105"/>
      <c r="BV903" s="105"/>
      <c r="BW903" s="105"/>
      <c r="BX903" s="105"/>
      <c r="BY903" s="105"/>
      <c r="BZ903" s="105"/>
      <c r="CA903" s="105"/>
      <c r="CB903" s="105"/>
      <c r="CC903" s="105"/>
      <c r="CD903" s="105"/>
      <c r="CE903" s="105"/>
      <c r="CF903" s="105"/>
      <c r="CG903" s="105"/>
    </row>
    <row r="904" spans="1:85" ht="12.7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  <c r="AA904" s="105"/>
      <c r="AB904" s="105"/>
      <c r="AC904" s="105"/>
      <c r="AD904" s="105"/>
      <c r="AE904" s="105"/>
      <c r="AF904" s="105"/>
      <c r="AG904" s="105"/>
      <c r="AH904" s="105"/>
      <c r="AI904" s="105"/>
      <c r="AJ904" s="105"/>
      <c r="AK904" s="105"/>
      <c r="AL904" s="105"/>
      <c r="AM904" s="105"/>
      <c r="AN904" s="105"/>
      <c r="AO904" s="105"/>
      <c r="AP904" s="105"/>
      <c r="AQ904" s="105"/>
      <c r="AR904" s="105"/>
      <c r="AS904" s="105"/>
      <c r="AT904" s="105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  <c r="BT904" s="105"/>
      <c r="BU904" s="105"/>
      <c r="BV904" s="105"/>
      <c r="BW904" s="105"/>
      <c r="BX904" s="105"/>
      <c r="BY904" s="105"/>
      <c r="BZ904" s="105"/>
      <c r="CA904" s="105"/>
      <c r="CB904" s="105"/>
      <c r="CC904" s="105"/>
      <c r="CD904" s="105"/>
      <c r="CE904" s="105"/>
      <c r="CF904" s="105"/>
      <c r="CG904" s="105"/>
    </row>
    <row r="905" spans="1:85" ht="12.7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  <c r="AA905" s="105"/>
      <c r="AB905" s="105"/>
      <c r="AC905" s="105"/>
      <c r="AD905" s="105"/>
      <c r="AE905" s="105"/>
      <c r="AF905" s="105"/>
      <c r="AG905" s="105"/>
      <c r="AH905" s="105"/>
      <c r="AI905" s="105"/>
      <c r="AJ905" s="105"/>
      <c r="AK905" s="105"/>
      <c r="AL905" s="105"/>
      <c r="AM905" s="105"/>
      <c r="AN905" s="105"/>
      <c r="AO905" s="105"/>
      <c r="AP905" s="105"/>
      <c r="AQ905" s="105"/>
      <c r="AR905" s="105"/>
      <c r="AS905" s="105"/>
      <c r="AT905" s="105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  <c r="BT905" s="105"/>
      <c r="BU905" s="105"/>
      <c r="BV905" s="105"/>
      <c r="BW905" s="105"/>
      <c r="BX905" s="105"/>
      <c r="BY905" s="105"/>
      <c r="BZ905" s="105"/>
      <c r="CA905" s="105"/>
      <c r="CB905" s="105"/>
      <c r="CC905" s="105"/>
      <c r="CD905" s="105"/>
      <c r="CE905" s="105"/>
      <c r="CF905" s="105"/>
      <c r="CG905" s="105"/>
    </row>
    <row r="906" spans="1:85" ht="12.7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  <c r="AA906" s="105"/>
      <c r="AB906" s="105"/>
      <c r="AC906" s="105"/>
      <c r="AD906" s="105"/>
      <c r="AE906" s="105"/>
      <c r="AF906" s="105"/>
      <c r="AG906" s="105"/>
      <c r="AH906" s="105"/>
      <c r="AI906" s="105"/>
      <c r="AJ906" s="105"/>
      <c r="AK906" s="105"/>
      <c r="AL906" s="105"/>
      <c r="AM906" s="105"/>
      <c r="AN906" s="105"/>
      <c r="AO906" s="105"/>
      <c r="AP906" s="105"/>
      <c r="AQ906" s="105"/>
      <c r="AR906" s="105"/>
      <c r="AS906" s="105"/>
      <c r="AT906" s="105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  <c r="BT906" s="105"/>
      <c r="BU906" s="105"/>
      <c r="BV906" s="105"/>
      <c r="BW906" s="105"/>
      <c r="BX906" s="105"/>
      <c r="BY906" s="105"/>
      <c r="BZ906" s="105"/>
      <c r="CA906" s="105"/>
      <c r="CB906" s="105"/>
      <c r="CC906" s="105"/>
      <c r="CD906" s="105"/>
      <c r="CE906" s="105"/>
      <c r="CF906" s="105"/>
      <c r="CG906" s="105"/>
    </row>
    <row r="907" spans="1:85" ht="12.7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  <c r="AA907" s="105"/>
      <c r="AB907" s="105"/>
      <c r="AC907" s="105"/>
      <c r="AD907" s="105"/>
      <c r="AE907" s="105"/>
      <c r="AF907" s="105"/>
      <c r="AG907" s="105"/>
      <c r="AH907" s="105"/>
      <c r="AI907" s="105"/>
      <c r="AJ907" s="105"/>
      <c r="AK907" s="105"/>
      <c r="AL907" s="105"/>
      <c r="AM907" s="105"/>
      <c r="AN907" s="105"/>
      <c r="AO907" s="105"/>
      <c r="AP907" s="105"/>
      <c r="AQ907" s="105"/>
      <c r="AR907" s="105"/>
      <c r="AS907" s="105"/>
      <c r="AT907" s="105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  <c r="BT907" s="105"/>
      <c r="BU907" s="105"/>
      <c r="BV907" s="105"/>
      <c r="BW907" s="105"/>
      <c r="BX907" s="105"/>
      <c r="BY907" s="105"/>
      <c r="BZ907" s="105"/>
      <c r="CA907" s="105"/>
      <c r="CB907" s="105"/>
      <c r="CC907" s="105"/>
      <c r="CD907" s="105"/>
      <c r="CE907" s="105"/>
      <c r="CF907" s="105"/>
      <c r="CG907" s="105"/>
    </row>
    <row r="908" spans="1:85" ht="12.7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  <c r="AA908" s="105"/>
      <c r="AB908" s="105"/>
      <c r="AC908" s="105"/>
      <c r="AD908" s="105"/>
      <c r="AE908" s="105"/>
      <c r="AF908" s="105"/>
      <c r="AG908" s="105"/>
      <c r="AH908" s="105"/>
      <c r="AI908" s="105"/>
      <c r="AJ908" s="105"/>
      <c r="AK908" s="105"/>
      <c r="AL908" s="105"/>
      <c r="AM908" s="105"/>
      <c r="AN908" s="105"/>
      <c r="AO908" s="105"/>
      <c r="AP908" s="105"/>
      <c r="AQ908" s="105"/>
      <c r="AR908" s="105"/>
      <c r="AS908" s="105"/>
      <c r="AT908" s="105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  <c r="BT908" s="105"/>
      <c r="BU908" s="105"/>
      <c r="BV908" s="105"/>
      <c r="BW908" s="105"/>
      <c r="BX908" s="105"/>
      <c r="BY908" s="105"/>
      <c r="BZ908" s="105"/>
      <c r="CA908" s="105"/>
      <c r="CB908" s="105"/>
      <c r="CC908" s="105"/>
      <c r="CD908" s="105"/>
      <c r="CE908" s="105"/>
      <c r="CF908" s="105"/>
      <c r="CG908" s="105"/>
    </row>
    <row r="909" spans="1:85" ht="12.7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  <c r="AA909" s="105"/>
      <c r="AB909" s="105"/>
      <c r="AC909" s="105"/>
      <c r="AD909" s="105"/>
      <c r="AE909" s="105"/>
      <c r="AF909" s="105"/>
      <c r="AG909" s="105"/>
      <c r="AH909" s="105"/>
      <c r="AI909" s="105"/>
      <c r="AJ909" s="105"/>
      <c r="AK909" s="105"/>
      <c r="AL909" s="105"/>
      <c r="AM909" s="105"/>
      <c r="AN909" s="105"/>
      <c r="AO909" s="105"/>
      <c r="AP909" s="105"/>
      <c r="AQ909" s="105"/>
      <c r="AR909" s="105"/>
      <c r="AS909" s="105"/>
      <c r="AT909" s="105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  <c r="BT909" s="105"/>
      <c r="BU909" s="105"/>
      <c r="BV909" s="105"/>
      <c r="BW909" s="105"/>
      <c r="BX909" s="105"/>
      <c r="BY909" s="105"/>
      <c r="BZ909" s="105"/>
      <c r="CA909" s="105"/>
      <c r="CB909" s="105"/>
      <c r="CC909" s="105"/>
      <c r="CD909" s="105"/>
      <c r="CE909" s="105"/>
      <c r="CF909" s="105"/>
      <c r="CG909" s="105"/>
    </row>
    <row r="910" spans="1:85" ht="12.7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  <c r="AA910" s="105"/>
      <c r="AB910" s="105"/>
      <c r="AC910" s="105"/>
      <c r="AD910" s="105"/>
      <c r="AE910" s="105"/>
      <c r="AF910" s="105"/>
      <c r="AG910" s="105"/>
      <c r="AH910" s="105"/>
      <c r="AI910" s="105"/>
      <c r="AJ910" s="105"/>
      <c r="AK910" s="105"/>
      <c r="AL910" s="105"/>
      <c r="AM910" s="105"/>
      <c r="AN910" s="105"/>
      <c r="AO910" s="105"/>
      <c r="AP910" s="105"/>
      <c r="AQ910" s="105"/>
      <c r="AR910" s="105"/>
      <c r="AS910" s="105"/>
      <c r="AT910" s="105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  <c r="BT910" s="105"/>
      <c r="BU910" s="105"/>
      <c r="BV910" s="105"/>
      <c r="BW910" s="105"/>
      <c r="BX910" s="105"/>
      <c r="BY910" s="105"/>
      <c r="BZ910" s="105"/>
      <c r="CA910" s="105"/>
      <c r="CB910" s="105"/>
      <c r="CC910" s="105"/>
      <c r="CD910" s="105"/>
      <c r="CE910" s="105"/>
      <c r="CF910" s="105"/>
      <c r="CG910" s="105"/>
    </row>
    <row r="911" spans="1:85" ht="12.7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  <c r="AA911" s="105"/>
      <c r="AB911" s="105"/>
      <c r="AC911" s="105"/>
      <c r="AD911" s="105"/>
      <c r="AE911" s="105"/>
      <c r="AF911" s="105"/>
      <c r="AG911" s="105"/>
      <c r="AH911" s="105"/>
      <c r="AI911" s="105"/>
      <c r="AJ911" s="105"/>
      <c r="AK911" s="105"/>
      <c r="AL911" s="105"/>
      <c r="AM911" s="105"/>
      <c r="AN911" s="105"/>
      <c r="AO911" s="105"/>
      <c r="AP911" s="105"/>
      <c r="AQ911" s="105"/>
      <c r="AR911" s="105"/>
      <c r="AS911" s="105"/>
      <c r="AT911" s="105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  <c r="BT911" s="105"/>
      <c r="BU911" s="105"/>
      <c r="BV911" s="105"/>
      <c r="BW911" s="105"/>
      <c r="BX911" s="105"/>
      <c r="BY911" s="105"/>
      <c r="BZ911" s="105"/>
      <c r="CA911" s="105"/>
      <c r="CB911" s="105"/>
      <c r="CC911" s="105"/>
      <c r="CD911" s="105"/>
      <c r="CE911" s="105"/>
      <c r="CF911" s="105"/>
      <c r="CG911" s="105"/>
    </row>
    <row r="912" spans="1:85" ht="12.7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  <c r="AA912" s="105"/>
      <c r="AB912" s="105"/>
      <c r="AC912" s="105"/>
      <c r="AD912" s="105"/>
      <c r="AE912" s="105"/>
      <c r="AF912" s="105"/>
      <c r="AG912" s="105"/>
      <c r="AH912" s="105"/>
      <c r="AI912" s="105"/>
      <c r="AJ912" s="105"/>
      <c r="AK912" s="105"/>
      <c r="AL912" s="105"/>
      <c r="AM912" s="105"/>
      <c r="AN912" s="105"/>
      <c r="AO912" s="105"/>
      <c r="AP912" s="105"/>
      <c r="AQ912" s="105"/>
      <c r="AR912" s="105"/>
      <c r="AS912" s="105"/>
      <c r="AT912" s="105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  <c r="BT912" s="105"/>
      <c r="BU912" s="105"/>
      <c r="BV912" s="105"/>
      <c r="BW912" s="105"/>
      <c r="BX912" s="105"/>
      <c r="BY912" s="105"/>
      <c r="BZ912" s="105"/>
      <c r="CA912" s="105"/>
      <c r="CB912" s="105"/>
      <c r="CC912" s="105"/>
      <c r="CD912" s="105"/>
      <c r="CE912" s="105"/>
      <c r="CF912" s="105"/>
      <c r="CG912" s="105"/>
    </row>
    <row r="913" spans="1:85" ht="12.7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  <c r="AA913" s="105"/>
      <c r="AB913" s="105"/>
      <c r="AC913" s="105"/>
      <c r="AD913" s="105"/>
      <c r="AE913" s="105"/>
      <c r="AF913" s="105"/>
      <c r="AG913" s="105"/>
      <c r="AH913" s="105"/>
      <c r="AI913" s="105"/>
      <c r="AJ913" s="105"/>
      <c r="AK913" s="105"/>
      <c r="AL913" s="105"/>
      <c r="AM913" s="105"/>
      <c r="AN913" s="105"/>
      <c r="AO913" s="105"/>
      <c r="AP913" s="105"/>
      <c r="AQ913" s="105"/>
      <c r="AR913" s="105"/>
      <c r="AS913" s="105"/>
      <c r="AT913" s="105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  <c r="BT913" s="105"/>
      <c r="BU913" s="105"/>
      <c r="BV913" s="105"/>
      <c r="BW913" s="105"/>
      <c r="BX913" s="105"/>
      <c r="BY913" s="105"/>
      <c r="BZ913" s="105"/>
      <c r="CA913" s="105"/>
      <c r="CB913" s="105"/>
      <c r="CC913" s="105"/>
      <c r="CD913" s="105"/>
      <c r="CE913" s="105"/>
      <c r="CF913" s="105"/>
      <c r="CG913" s="105"/>
    </row>
    <row r="914" spans="1:85" ht="12.7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  <c r="AA914" s="105"/>
      <c r="AB914" s="105"/>
      <c r="AC914" s="105"/>
      <c r="AD914" s="105"/>
      <c r="AE914" s="105"/>
      <c r="AF914" s="105"/>
      <c r="AG914" s="105"/>
      <c r="AH914" s="105"/>
      <c r="AI914" s="105"/>
      <c r="AJ914" s="105"/>
      <c r="AK914" s="105"/>
      <c r="AL914" s="105"/>
      <c r="AM914" s="105"/>
      <c r="AN914" s="105"/>
      <c r="AO914" s="105"/>
      <c r="AP914" s="105"/>
      <c r="AQ914" s="105"/>
      <c r="AR914" s="105"/>
      <c r="AS914" s="105"/>
      <c r="AT914" s="105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  <c r="BT914" s="105"/>
      <c r="BU914" s="105"/>
      <c r="BV914" s="105"/>
      <c r="BW914" s="105"/>
      <c r="BX914" s="105"/>
      <c r="BY914" s="105"/>
      <c r="BZ914" s="105"/>
      <c r="CA914" s="105"/>
      <c r="CB914" s="105"/>
      <c r="CC914" s="105"/>
      <c r="CD914" s="105"/>
      <c r="CE914" s="105"/>
      <c r="CF914" s="105"/>
      <c r="CG914" s="105"/>
    </row>
    <row r="915" spans="1:85" ht="12.7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  <c r="AA915" s="105"/>
      <c r="AB915" s="105"/>
      <c r="AC915" s="105"/>
      <c r="AD915" s="105"/>
      <c r="AE915" s="105"/>
      <c r="AF915" s="105"/>
      <c r="AG915" s="105"/>
      <c r="AH915" s="105"/>
      <c r="AI915" s="105"/>
      <c r="AJ915" s="105"/>
      <c r="AK915" s="105"/>
      <c r="AL915" s="105"/>
      <c r="AM915" s="105"/>
      <c r="AN915" s="105"/>
      <c r="AO915" s="105"/>
      <c r="AP915" s="105"/>
      <c r="AQ915" s="105"/>
      <c r="AR915" s="105"/>
      <c r="AS915" s="105"/>
      <c r="AT915" s="105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  <c r="BT915" s="105"/>
      <c r="BU915" s="105"/>
      <c r="BV915" s="105"/>
      <c r="BW915" s="105"/>
      <c r="BX915" s="105"/>
      <c r="BY915" s="105"/>
      <c r="BZ915" s="105"/>
      <c r="CA915" s="105"/>
      <c r="CB915" s="105"/>
      <c r="CC915" s="105"/>
      <c r="CD915" s="105"/>
      <c r="CE915" s="105"/>
      <c r="CF915" s="105"/>
      <c r="CG915" s="105"/>
    </row>
    <row r="916" spans="1:85" ht="12.7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  <c r="AA916" s="105"/>
      <c r="AB916" s="105"/>
      <c r="AC916" s="105"/>
      <c r="AD916" s="105"/>
      <c r="AE916" s="105"/>
      <c r="AF916" s="105"/>
      <c r="AG916" s="105"/>
      <c r="AH916" s="105"/>
      <c r="AI916" s="105"/>
      <c r="AJ916" s="105"/>
      <c r="AK916" s="105"/>
      <c r="AL916" s="105"/>
      <c r="AM916" s="105"/>
      <c r="AN916" s="105"/>
      <c r="AO916" s="105"/>
      <c r="AP916" s="105"/>
      <c r="AQ916" s="105"/>
      <c r="AR916" s="105"/>
      <c r="AS916" s="105"/>
      <c r="AT916" s="105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  <c r="BT916" s="105"/>
      <c r="BU916" s="105"/>
      <c r="BV916" s="105"/>
      <c r="BW916" s="105"/>
      <c r="BX916" s="105"/>
      <c r="BY916" s="105"/>
      <c r="BZ916" s="105"/>
      <c r="CA916" s="105"/>
      <c r="CB916" s="105"/>
      <c r="CC916" s="105"/>
      <c r="CD916" s="105"/>
      <c r="CE916" s="105"/>
      <c r="CF916" s="105"/>
      <c r="CG916" s="105"/>
    </row>
    <row r="917" spans="1:85" ht="12.7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  <c r="AA917" s="105"/>
      <c r="AB917" s="105"/>
      <c r="AC917" s="105"/>
      <c r="AD917" s="105"/>
      <c r="AE917" s="105"/>
      <c r="AF917" s="105"/>
      <c r="AG917" s="105"/>
      <c r="AH917" s="105"/>
      <c r="AI917" s="105"/>
      <c r="AJ917" s="105"/>
      <c r="AK917" s="105"/>
      <c r="AL917" s="105"/>
      <c r="AM917" s="105"/>
      <c r="AN917" s="105"/>
      <c r="AO917" s="105"/>
      <c r="AP917" s="105"/>
      <c r="AQ917" s="105"/>
      <c r="AR917" s="105"/>
      <c r="AS917" s="105"/>
      <c r="AT917" s="105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  <c r="BT917" s="105"/>
      <c r="BU917" s="105"/>
      <c r="BV917" s="105"/>
      <c r="BW917" s="105"/>
      <c r="BX917" s="105"/>
      <c r="BY917" s="105"/>
      <c r="BZ917" s="105"/>
      <c r="CA917" s="105"/>
      <c r="CB917" s="105"/>
      <c r="CC917" s="105"/>
      <c r="CD917" s="105"/>
      <c r="CE917" s="105"/>
      <c r="CF917" s="105"/>
      <c r="CG917" s="105"/>
    </row>
    <row r="918" spans="1:85" ht="12.7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  <c r="AA918" s="105"/>
      <c r="AB918" s="105"/>
      <c r="AC918" s="105"/>
      <c r="AD918" s="105"/>
      <c r="AE918" s="105"/>
      <c r="AF918" s="105"/>
      <c r="AG918" s="105"/>
      <c r="AH918" s="105"/>
      <c r="AI918" s="105"/>
      <c r="AJ918" s="105"/>
      <c r="AK918" s="105"/>
      <c r="AL918" s="105"/>
      <c r="AM918" s="105"/>
      <c r="AN918" s="105"/>
      <c r="AO918" s="105"/>
      <c r="AP918" s="105"/>
      <c r="AQ918" s="105"/>
      <c r="AR918" s="105"/>
      <c r="AS918" s="105"/>
      <c r="AT918" s="105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  <c r="BT918" s="105"/>
      <c r="BU918" s="105"/>
      <c r="BV918" s="105"/>
      <c r="BW918" s="105"/>
      <c r="BX918" s="105"/>
      <c r="BY918" s="105"/>
      <c r="BZ918" s="105"/>
      <c r="CA918" s="105"/>
      <c r="CB918" s="105"/>
      <c r="CC918" s="105"/>
      <c r="CD918" s="105"/>
      <c r="CE918" s="105"/>
      <c r="CF918" s="105"/>
      <c r="CG918" s="105"/>
    </row>
    <row r="919" spans="1:85" ht="12.7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  <c r="AA919" s="105"/>
      <c r="AB919" s="105"/>
      <c r="AC919" s="105"/>
      <c r="AD919" s="105"/>
      <c r="AE919" s="105"/>
      <c r="AF919" s="105"/>
      <c r="AG919" s="105"/>
      <c r="AH919" s="105"/>
      <c r="AI919" s="105"/>
      <c r="AJ919" s="105"/>
      <c r="AK919" s="105"/>
      <c r="AL919" s="105"/>
      <c r="AM919" s="105"/>
      <c r="AN919" s="105"/>
      <c r="AO919" s="105"/>
      <c r="AP919" s="105"/>
      <c r="AQ919" s="105"/>
      <c r="AR919" s="105"/>
      <c r="AS919" s="105"/>
      <c r="AT919" s="105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  <c r="BT919" s="105"/>
      <c r="BU919" s="105"/>
      <c r="BV919" s="105"/>
      <c r="BW919" s="105"/>
      <c r="BX919" s="105"/>
      <c r="BY919" s="105"/>
      <c r="BZ919" s="105"/>
      <c r="CA919" s="105"/>
      <c r="CB919" s="105"/>
      <c r="CC919" s="105"/>
      <c r="CD919" s="105"/>
      <c r="CE919" s="105"/>
      <c r="CF919" s="105"/>
      <c r="CG919" s="105"/>
    </row>
    <row r="920" spans="1:85" ht="12.7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  <c r="AA920" s="105"/>
      <c r="AB920" s="105"/>
      <c r="AC920" s="105"/>
      <c r="AD920" s="105"/>
      <c r="AE920" s="105"/>
      <c r="AF920" s="105"/>
      <c r="AG920" s="105"/>
      <c r="AH920" s="105"/>
      <c r="AI920" s="105"/>
      <c r="AJ920" s="105"/>
      <c r="AK920" s="105"/>
      <c r="AL920" s="105"/>
      <c r="AM920" s="105"/>
      <c r="AN920" s="105"/>
      <c r="AO920" s="105"/>
      <c r="AP920" s="105"/>
      <c r="AQ920" s="105"/>
      <c r="AR920" s="105"/>
      <c r="AS920" s="105"/>
      <c r="AT920" s="105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  <c r="BT920" s="105"/>
      <c r="BU920" s="105"/>
      <c r="BV920" s="105"/>
      <c r="BW920" s="105"/>
      <c r="BX920" s="105"/>
      <c r="BY920" s="105"/>
      <c r="BZ920" s="105"/>
      <c r="CA920" s="105"/>
      <c r="CB920" s="105"/>
      <c r="CC920" s="105"/>
      <c r="CD920" s="105"/>
      <c r="CE920" s="105"/>
      <c r="CF920" s="105"/>
      <c r="CG920" s="105"/>
    </row>
    <row r="921" spans="1:85" ht="12.7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  <c r="AA921" s="105"/>
      <c r="AB921" s="105"/>
      <c r="AC921" s="105"/>
      <c r="AD921" s="105"/>
      <c r="AE921" s="105"/>
      <c r="AF921" s="105"/>
      <c r="AG921" s="105"/>
      <c r="AH921" s="105"/>
      <c r="AI921" s="105"/>
      <c r="AJ921" s="105"/>
      <c r="AK921" s="105"/>
      <c r="AL921" s="105"/>
      <c r="AM921" s="105"/>
      <c r="AN921" s="105"/>
      <c r="AO921" s="105"/>
      <c r="AP921" s="105"/>
      <c r="AQ921" s="105"/>
      <c r="AR921" s="105"/>
      <c r="AS921" s="105"/>
      <c r="AT921" s="105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  <c r="BT921" s="105"/>
      <c r="BU921" s="105"/>
      <c r="BV921" s="105"/>
      <c r="BW921" s="105"/>
      <c r="BX921" s="105"/>
      <c r="BY921" s="105"/>
      <c r="BZ921" s="105"/>
      <c r="CA921" s="105"/>
      <c r="CB921" s="105"/>
      <c r="CC921" s="105"/>
      <c r="CD921" s="105"/>
      <c r="CE921" s="105"/>
      <c r="CF921" s="105"/>
      <c r="CG921" s="105"/>
    </row>
    <row r="922" spans="1:85" ht="12.7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  <c r="AA922" s="105"/>
      <c r="AB922" s="105"/>
      <c r="AC922" s="105"/>
      <c r="AD922" s="105"/>
      <c r="AE922" s="105"/>
      <c r="AF922" s="105"/>
      <c r="AG922" s="105"/>
      <c r="AH922" s="105"/>
      <c r="AI922" s="105"/>
      <c r="AJ922" s="105"/>
      <c r="AK922" s="105"/>
      <c r="AL922" s="105"/>
      <c r="AM922" s="105"/>
      <c r="AN922" s="105"/>
      <c r="AO922" s="105"/>
      <c r="AP922" s="105"/>
      <c r="AQ922" s="105"/>
      <c r="AR922" s="105"/>
      <c r="AS922" s="105"/>
      <c r="AT922" s="105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  <c r="BT922" s="105"/>
      <c r="BU922" s="105"/>
      <c r="BV922" s="105"/>
      <c r="BW922" s="105"/>
      <c r="BX922" s="105"/>
      <c r="BY922" s="105"/>
      <c r="BZ922" s="105"/>
      <c r="CA922" s="105"/>
      <c r="CB922" s="105"/>
      <c r="CC922" s="105"/>
      <c r="CD922" s="105"/>
      <c r="CE922" s="105"/>
      <c r="CF922" s="105"/>
      <c r="CG922" s="105"/>
    </row>
    <row r="923" spans="1:85" ht="12.7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  <c r="AA923" s="105"/>
      <c r="AB923" s="105"/>
      <c r="AC923" s="105"/>
      <c r="AD923" s="105"/>
      <c r="AE923" s="105"/>
      <c r="AF923" s="105"/>
      <c r="AG923" s="105"/>
      <c r="AH923" s="105"/>
      <c r="AI923" s="105"/>
      <c r="AJ923" s="105"/>
      <c r="AK923" s="105"/>
      <c r="AL923" s="105"/>
      <c r="AM923" s="105"/>
      <c r="AN923" s="105"/>
      <c r="AO923" s="105"/>
      <c r="AP923" s="105"/>
      <c r="AQ923" s="105"/>
      <c r="AR923" s="105"/>
      <c r="AS923" s="105"/>
      <c r="AT923" s="105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  <c r="BT923" s="105"/>
      <c r="BU923" s="105"/>
      <c r="BV923" s="105"/>
      <c r="BW923" s="105"/>
      <c r="BX923" s="105"/>
      <c r="BY923" s="105"/>
      <c r="BZ923" s="105"/>
      <c r="CA923" s="105"/>
      <c r="CB923" s="105"/>
      <c r="CC923" s="105"/>
      <c r="CD923" s="105"/>
      <c r="CE923" s="105"/>
      <c r="CF923" s="105"/>
      <c r="CG923" s="105"/>
    </row>
    <row r="924" spans="1:85" ht="12.7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  <c r="AA924" s="105"/>
      <c r="AB924" s="105"/>
      <c r="AC924" s="105"/>
      <c r="AD924" s="105"/>
      <c r="AE924" s="105"/>
      <c r="AF924" s="105"/>
      <c r="AG924" s="105"/>
      <c r="AH924" s="105"/>
      <c r="AI924" s="105"/>
      <c r="AJ924" s="105"/>
      <c r="AK924" s="105"/>
      <c r="AL924" s="105"/>
      <c r="AM924" s="105"/>
      <c r="AN924" s="105"/>
      <c r="AO924" s="105"/>
      <c r="AP924" s="105"/>
      <c r="AQ924" s="105"/>
      <c r="AR924" s="105"/>
      <c r="AS924" s="105"/>
      <c r="AT924" s="105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  <c r="BT924" s="105"/>
      <c r="BU924" s="105"/>
      <c r="BV924" s="105"/>
      <c r="BW924" s="105"/>
      <c r="BX924" s="105"/>
      <c r="BY924" s="105"/>
      <c r="BZ924" s="105"/>
      <c r="CA924" s="105"/>
      <c r="CB924" s="105"/>
      <c r="CC924" s="105"/>
      <c r="CD924" s="105"/>
      <c r="CE924" s="105"/>
      <c r="CF924" s="105"/>
      <c r="CG924" s="105"/>
    </row>
    <row r="925" spans="1:85" ht="12.7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  <c r="AA925" s="105"/>
      <c r="AB925" s="105"/>
      <c r="AC925" s="105"/>
      <c r="AD925" s="105"/>
      <c r="AE925" s="105"/>
      <c r="AF925" s="105"/>
      <c r="AG925" s="105"/>
      <c r="AH925" s="105"/>
      <c r="AI925" s="105"/>
      <c r="AJ925" s="105"/>
      <c r="AK925" s="105"/>
      <c r="AL925" s="105"/>
      <c r="AM925" s="105"/>
      <c r="AN925" s="105"/>
      <c r="AO925" s="105"/>
      <c r="AP925" s="105"/>
      <c r="AQ925" s="105"/>
      <c r="AR925" s="105"/>
      <c r="AS925" s="105"/>
      <c r="AT925" s="105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  <c r="BT925" s="105"/>
      <c r="BU925" s="105"/>
      <c r="BV925" s="105"/>
      <c r="BW925" s="105"/>
      <c r="BX925" s="105"/>
      <c r="BY925" s="105"/>
      <c r="BZ925" s="105"/>
      <c r="CA925" s="105"/>
      <c r="CB925" s="105"/>
      <c r="CC925" s="105"/>
      <c r="CD925" s="105"/>
      <c r="CE925" s="105"/>
      <c r="CF925" s="105"/>
      <c r="CG925" s="105"/>
    </row>
    <row r="926" spans="1:85" ht="12.7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  <c r="AA926" s="105"/>
      <c r="AB926" s="105"/>
      <c r="AC926" s="105"/>
      <c r="AD926" s="105"/>
      <c r="AE926" s="105"/>
      <c r="AF926" s="105"/>
      <c r="AG926" s="105"/>
      <c r="AH926" s="105"/>
      <c r="AI926" s="105"/>
      <c r="AJ926" s="105"/>
      <c r="AK926" s="105"/>
      <c r="AL926" s="105"/>
      <c r="AM926" s="105"/>
      <c r="AN926" s="105"/>
      <c r="AO926" s="105"/>
      <c r="AP926" s="105"/>
      <c r="AQ926" s="105"/>
      <c r="AR926" s="105"/>
      <c r="AS926" s="105"/>
      <c r="AT926" s="105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  <c r="BT926" s="105"/>
      <c r="BU926" s="105"/>
      <c r="BV926" s="105"/>
      <c r="BW926" s="105"/>
      <c r="BX926" s="105"/>
      <c r="BY926" s="105"/>
      <c r="BZ926" s="105"/>
      <c r="CA926" s="105"/>
      <c r="CB926" s="105"/>
      <c r="CC926" s="105"/>
      <c r="CD926" s="105"/>
      <c r="CE926" s="105"/>
      <c r="CF926" s="105"/>
      <c r="CG926" s="105"/>
    </row>
    <row r="927" spans="1:85" ht="12.7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  <c r="AA927" s="105"/>
      <c r="AB927" s="105"/>
      <c r="AC927" s="105"/>
      <c r="AD927" s="105"/>
      <c r="AE927" s="105"/>
      <c r="AF927" s="105"/>
      <c r="AG927" s="105"/>
      <c r="AH927" s="105"/>
      <c r="AI927" s="105"/>
      <c r="AJ927" s="105"/>
      <c r="AK927" s="105"/>
      <c r="AL927" s="105"/>
      <c r="AM927" s="105"/>
      <c r="AN927" s="105"/>
      <c r="AO927" s="105"/>
      <c r="AP927" s="105"/>
      <c r="AQ927" s="105"/>
      <c r="AR927" s="105"/>
      <c r="AS927" s="105"/>
      <c r="AT927" s="105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  <c r="BT927" s="105"/>
      <c r="BU927" s="105"/>
      <c r="BV927" s="105"/>
      <c r="BW927" s="105"/>
      <c r="BX927" s="105"/>
      <c r="BY927" s="105"/>
      <c r="BZ927" s="105"/>
      <c r="CA927" s="105"/>
      <c r="CB927" s="105"/>
      <c r="CC927" s="105"/>
      <c r="CD927" s="105"/>
      <c r="CE927" s="105"/>
      <c r="CF927" s="105"/>
      <c r="CG927" s="105"/>
    </row>
    <row r="928" spans="1:85" ht="12.7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  <c r="AA928" s="105"/>
      <c r="AB928" s="105"/>
      <c r="AC928" s="105"/>
      <c r="AD928" s="105"/>
      <c r="AE928" s="105"/>
      <c r="AF928" s="105"/>
      <c r="AG928" s="105"/>
      <c r="AH928" s="105"/>
      <c r="AI928" s="105"/>
      <c r="AJ928" s="105"/>
      <c r="AK928" s="105"/>
      <c r="AL928" s="105"/>
      <c r="AM928" s="105"/>
      <c r="AN928" s="105"/>
      <c r="AO928" s="105"/>
      <c r="AP928" s="105"/>
      <c r="AQ928" s="105"/>
      <c r="AR928" s="105"/>
      <c r="AS928" s="105"/>
      <c r="AT928" s="105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  <c r="BT928" s="105"/>
      <c r="BU928" s="105"/>
      <c r="BV928" s="105"/>
      <c r="BW928" s="105"/>
      <c r="BX928" s="105"/>
      <c r="BY928" s="105"/>
      <c r="BZ928" s="105"/>
      <c r="CA928" s="105"/>
      <c r="CB928" s="105"/>
      <c r="CC928" s="105"/>
      <c r="CD928" s="105"/>
      <c r="CE928" s="105"/>
      <c r="CF928" s="105"/>
      <c r="CG928" s="105"/>
    </row>
    <row r="929" spans="1:85" ht="12.7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  <c r="AA929" s="105"/>
      <c r="AB929" s="105"/>
      <c r="AC929" s="105"/>
      <c r="AD929" s="105"/>
      <c r="AE929" s="105"/>
      <c r="AF929" s="105"/>
      <c r="AG929" s="105"/>
      <c r="AH929" s="105"/>
      <c r="AI929" s="105"/>
      <c r="AJ929" s="105"/>
      <c r="AK929" s="105"/>
      <c r="AL929" s="105"/>
      <c r="AM929" s="105"/>
      <c r="AN929" s="105"/>
      <c r="AO929" s="105"/>
      <c r="AP929" s="105"/>
      <c r="AQ929" s="105"/>
      <c r="AR929" s="105"/>
      <c r="AS929" s="105"/>
      <c r="AT929" s="105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  <c r="BT929" s="105"/>
      <c r="BU929" s="105"/>
      <c r="BV929" s="105"/>
      <c r="BW929" s="105"/>
      <c r="BX929" s="105"/>
      <c r="BY929" s="105"/>
      <c r="BZ929" s="105"/>
      <c r="CA929" s="105"/>
      <c r="CB929" s="105"/>
      <c r="CC929" s="105"/>
      <c r="CD929" s="105"/>
      <c r="CE929" s="105"/>
      <c r="CF929" s="105"/>
      <c r="CG929" s="105"/>
    </row>
    <row r="930" spans="1:85" ht="12.7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  <c r="AA930" s="105"/>
      <c r="AB930" s="105"/>
      <c r="AC930" s="105"/>
      <c r="AD930" s="105"/>
      <c r="AE930" s="105"/>
      <c r="AF930" s="105"/>
      <c r="AG930" s="105"/>
      <c r="AH930" s="105"/>
      <c r="AI930" s="105"/>
      <c r="AJ930" s="105"/>
      <c r="AK930" s="105"/>
      <c r="AL930" s="105"/>
      <c r="AM930" s="105"/>
      <c r="AN930" s="105"/>
      <c r="AO930" s="105"/>
      <c r="AP930" s="105"/>
      <c r="AQ930" s="105"/>
      <c r="AR930" s="105"/>
      <c r="AS930" s="105"/>
      <c r="AT930" s="105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  <c r="BT930" s="105"/>
      <c r="BU930" s="105"/>
      <c r="BV930" s="105"/>
      <c r="BW930" s="105"/>
      <c r="BX930" s="105"/>
      <c r="BY930" s="105"/>
      <c r="BZ930" s="105"/>
      <c r="CA930" s="105"/>
      <c r="CB930" s="105"/>
      <c r="CC930" s="105"/>
      <c r="CD930" s="105"/>
      <c r="CE930" s="105"/>
      <c r="CF930" s="105"/>
      <c r="CG930" s="105"/>
    </row>
    <row r="931" spans="1:85" ht="12.7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  <c r="AA931" s="105"/>
      <c r="AB931" s="105"/>
      <c r="AC931" s="105"/>
      <c r="AD931" s="105"/>
      <c r="AE931" s="105"/>
      <c r="AF931" s="105"/>
      <c r="AG931" s="105"/>
      <c r="AH931" s="105"/>
      <c r="AI931" s="105"/>
      <c r="AJ931" s="105"/>
      <c r="AK931" s="105"/>
      <c r="AL931" s="105"/>
      <c r="AM931" s="105"/>
      <c r="AN931" s="105"/>
      <c r="AO931" s="105"/>
      <c r="AP931" s="105"/>
      <c r="AQ931" s="105"/>
      <c r="AR931" s="105"/>
      <c r="AS931" s="105"/>
      <c r="AT931" s="105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  <c r="BT931" s="105"/>
      <c r="BU931" s="105"/>
      <c r="BV931" s="105"/>
      <c r="BW931" s="105"/>
      <c r="BX931" s="105"/>
      <c r="BY931" s="105"/>
      <c r="BZ931" s="105"/>
      <c r="CA931" s="105"/>
      <c r="CB931" s="105"/>
      <c r="CC931" s="105"/>
      <c r="CD931" s="105"/>
      <c r="CE931" s="105"/>
      <c r="CF931" s="105"/>
      <c r="CG931" s="105"/>
    </row>
    <row r="932" spans="1:85" ht="12.7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  <c r="AA932" s="105"/>
      <c r="AB932" s="105"/>
      <c r="AC932" s="105"/>
      <c r="AD932" s="105"/>
      <c r="AE932" s="105"/>
      <c r="AF932" s="105"/>
      <c r="AG932" s="105"/>
      <c r="AH932" s="105"/>
      <c r="AI932" s="105"/>
      <c r="AJ932" s="105"/>
      <c r="AK932" s="105"/>
      <c r="AL932" s="105"/>
      <c r="AM932" s="105"/>
      <c r="AN932" s="105"/>
      <c r="AO932" s="105"/>
      <c r="AP932" s="105"/>
      <c r="AQ932" s="105"/>
      <c r="AR932" s="105"/>
      <c r="AS932" s="105"/>
      <c r="AT932" s="105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  <c r="BT932" s="105"/>
      <c r="BU932" s="105"/>
      <c r="BV932" s="105"/>
      <c r="BW932" s="105"/>
      <c r="BX932" s="105"/>
      <c r="BY932" s="105"/>
      <c r="BZ932" s="105"/>
      <c r="CA932" s="105"/>
      <c r="CB932" s="105"/>
      <c r="CC932" s="105"/>
      <c r="CD932" s="105"/>
      <c r="CE932" s="105"/>
      <c r="CF932" s="105"/>
      <c r="CG932" s="105"/>
    </row>
    <row r="933" spans="1:85" ht="12.7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  <c r="AA933" s="105"/>
      <c r="AB933" s="105"/>
      <c r="AC933" s="105"/>
      <c r="AD933" s="105"/>
      <c r="AE933" s="105"/>
      <c r="AF933" s="105"/>
      <c r="AG933" s="105"/>
      <c r="AH933" s="105"/>
      <c r="AI933" s="105"/>
      <c r="AJ933" s="105"/>
      <c r="AK933" s="105"/>
      <c r="AL933" s="105"/>
      <c r="AM933" s="105"/>
      <c r="AN933" s="105"/>
      <c r="AO933" s="105"/>
      <c r="AP933" s="105"/>
      <c r="AQ933" s="105"/>
      <c r="AR933" s="105"/>
      <c r="AS933" s="105"/>
      <c r="AT933" s="105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  <c r="BT933" s="105"/>
      <c r="BU933" s="105"/>
      <c r="BV933" s="105"/>
      <c r="BW933" s="105"/>
      <c r="BX933" s="105"/>
      <c r="BY933" s="105"/>
      <c r="BZ933" s="105"/>
      <c r="CA933" s="105"/>
      <c r="CB933" s="105"/>
      <c r="CC933" s="105"/>
      <c r="CD933" s="105"/>
      <c r="CE933" s="105"/>
      <c r="CF933" s="105"/>
      <c r="CG933" s="105"/>
    </row>
    <row r="934" spans="1:85" ht="12.7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  <c r="AA934" s="105"/>
      <c r="AB934" s="105"/>
      <c r="AC934" s="105"/>
      <c r="AD934" s="105"/>
      <c r="AE934" s="105"/>
      <c r="AF934" s="105"/>
      <c r="AG934" s="105"/>
      <c r="AH934" s="105"/>
      <c r="AI934" s="105"/>
      <c r="AJ934" s="105"/>
      <c r="AK934" s="105"/>
      <c r="AL934" s="105"/>
      <c r="AM934" s="105"/>
      <c r="AN934" s="105"/>
      <c r="AO934" s="105"/>
      <c r="AP934" s="105"/>
      <c r="AQ934" s="105"/>
      <c r="AR934" s="105"/>
      <c r="AS934" s="105"/>
      <c r="AT934" s="105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  <c r="BT934" s="105"/>
      <c r="BU934" s="105"/>
      <c r="BV934" s="105"/>
      <c r="BW934" s="105"/>
      <c r="BX934" s="105"/>
      <c r="BY934" s="105"/>
      <c r="BZ934" s="105"/>
      <c r="CA934" s="105"/>
      <c r="CB934" s="105"/>
      <c r="CC934" s="105"/>
      <c r="CD934" s="105"/>
      <c r="CE934" s="105"/>
      <c r="CF934" s="105"/>
      <c r="CG934" s="105"/>
    </row>
    <row r="935" spans="1:85" ht="12.7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  <c r="AA935" s="105"/>
      <c r="AB935" s="105"/>
      <c r="AC935" s="105"/>
      <c r="AD935" s="105"/>
      <c r="AE935" s="105"/>
      <c r="AF935" s="105"/>
      <c r="AG935" s="105"/>
      <c r="AH935" s="105"/>
      <c r="AI935" s="105"/>
      <c r="AJ935" s="105"/>
      <c r="AK935" s="105"/>
      <c r="AL935" s="105"/>
      <c r="AM935" s="105"/>
      <c r="AN935" s="105"/>
      <c r="AO935" s="105"/>
      <c r="AP935" s="105"/>
      <c r="AQ935" s="105"/>
      <c r="AR935" s="105"/>
      <c r="AS935" s="105"/>
      <c r="AT935" s="105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  <c r="BT935" s="105"/>
      <c r="BU935" s="105"/>
      <c r="BV935" s="105"/>
      <c r="BW935" s="105"/>
      <c r="BX935" s="105"/>
      <c r="BY935" s="105"/>
      <c r="BZ935" s="105"/>
      <c r="CA935" s="105"/>
      <c r="CB935" s="105"/>
      <c r="CC935" s="105"/>
      <c r="CD935" s="105"/>
      <c r="CE935" s="105"/>
      <c r="CF935" s="105"/>
      <c r="CG935" s="105"/>
    </row>
    <row r="936" spans="1:85" ht="12.7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  <c r="AA936" s="105"/>
      <c r="AB936" s="105"/>
      <c r="AC936" s="105"/>
      <c r="AD936" s="105"/>
      <c r="AE936" s="105"/>
      <c r="AF936" s="105"/>
      <c r="AG936" s="105"/>
      <c r="AH936" s="105"/>
      <c r="AI936" s="105"/>
      <c r="AJ936" s="105"/>
      <c r="AK936" s="105"/>
      <c r="AL936" s="105"/>
      <c r="AM936" s="105"/>
      <c r="AN936" s="105"/>
      <c r="AO936" s="105"/>
      <c r="AP936" s="105"/>
      <c r="AQ936" s="105"/>
      <c r="AR936" s="105"/>
      <c r="AS936" s="105"/>
      <c r="AT936" s="105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  <c r="BT936" s="105"/>
      <c r="BU936" s="105"/>
      <c r="BV936" s="105"/>
      <c r="BW936" s="105"/>
      <c r="BX936" s="105"/>
      <c r="BY936" s="105"/>
      <c r="BZ936" s="105"/>
      <c r="CA936" s="105"/>
      <c r="CB936" s="105"/>
      <c r="CC936" s="105"/>
      <c r="CD936" s="105"/>
      <c r="CE936" s="105"/>
      <c r="CF936" s="105"/>
      <c r="CG936" s="105"/>
    </row>
    <row r="937" spans="1:85" ht="12.7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  <c r="AA937" s="105"/>
      <c r="AB937" s="105"/>
      <c r="AC937" s="105"/>
      <c r="AD937" s="105"/>
      <c r="AE937" s="105"/>
      <c r="AF937" s="105"/>
      <c r="AG937" s="105"/>
      <c r="AH937" s="105"/>
      <c r="AI937" s="105"/>
      <c r="AJ937" s="105"/>
      <c r="AK937" s="105"/>
      <c r="AL937" s="105"/>
      <c r="AM937" s="105"/>
      <c r="AN937" s="105"/>
      <c r="AO937" s="105"/>
      <c r="AP937" s="105"/>
      <c r="AQ937" s="105"/>
      <c r="AR937" s="105"/>
      <c r="AS937" s="105"/>
      <c r="AT937" s="105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  <c r="BT937" s="105"/>
      <c r="BU937" s="105"/>
      <c r="BV937" s="105"/>
      <c r="BW937" s="105"/>
      <c r="BX937" s="105"/>
      <c r="BY937" s="105"/>
      <c r="BZ937" s="105"/>
      <c r="CA937" s="105"/>
      <c r="CB937" s="105"/>
      <c r="CC937" s="105"/>
      <c r="CD937" s="105"/>
      <c r="CE937" s="105"/>
      <c r="CF937" s="105"/>
      <c r="CG937" s="105"/>
    </row>
    <row r="938" spans="1:85" ht="12.7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  <c r="AA938" s="105"/>
      <c r="AB938" s="105"/>
      <c r="AC938" s="105"/>
      <c r="AD938" s="105"/>
      <c r="AE938" s="105"/>
      <c r="AF938" s="105"/>
      <c r="AG938" s="105"/>
      <c r="AH938" s="105"/>
      <c r="AI938" s="105"/>
      <c r="AJ938" s="105"/>
      <c r="AK938" s="105"/>
      <c r="AL938" s="105"/>
      <c r="AM938" s="105"/>
      <c r="AN938" s="105"/>
      <c r="AO938" s="105"/>
      <c r="AP938" s="105"/>
      <c r="AQ938" s="105"/>
      <c r="AR938" s="105"/>
      <c r="AS938" s="105"/>
      <c r="AT938" s="105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  <c r="BT938" s="105"/>
      <c r="BU938" s="105"/>
      <c r="BV938" s="105"/>
      <c r="BW938" s="105"/>
      <c r="BX938" s="105"/>
      <c r="BY938" s="105"/>
      <c r="BZ938" s="105"/>
      <c r="CA938" s="105"/>
      <c r="CB938" s="105"/>
      <c r="CC938" s="105"/>
      <c r="CD938" s="105"/>
      <c r="CE938" s="105"/>
      <c r="CF938" s="105"/>
      <c r="CG938" s="105"/>
    </row>
    <row r="939" spans="1:85" ht="12.7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  <c r="AA939" s="105"/>
      <c r="AB939" s="105"/>
      <c r="AC939" s="105"/>
      <c r="AD939" s="105"/>
      <c r="AE939" s="105"/>
      <c r="AF939" s="105"/>
      <c r="AG939" s="105"/>
      <c r="AH939" s="105"/>
      <c r="AI939" s="105"/>
      <c r="AJ939" s="105"/>
      <c r="AK939" s="105"/>
      <c r="AL939" s="105"/>
      <c r="AM939" s="105"/>
      <c r="AN939" s="105"/>
      <c r="AO939" s="105"/>
      <c r="AP939" s="105"/>
      <c r="AQ939" s="105"/>
      <c r="AR939" s="105"/>
      <c r="AS939" s="105"/>
      <c r="AT939" s="105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  <c r="BT939" s="105"/>
      <c r="BU939" s="105"/>
      <c r="BV939" s="105"/>
      <c r="BW939" s="105"/>
      <c r="BX939" s="105"/>
      <c r="BY939" s="105"/>
      <c r="BZ939" s="105"/>
      <c r="CA939" s="105"/>
      <c r="CB939" s="105"/>
      <c r="CC939" s="105"/>
      <c r="CD939" s="105"/>
      <c r="CE939" s="105"/>
      <c r="CF939" s="105"/>
      <c r="CG939" s="105"/>
    </row>
    <row r="940" spans="1:85" ht="12.7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  <c r="AA940" s="105"/>
      <c r="AB940" s="105"/>
      <c r="AC940" s="105"/>
      <c r="AD940" s="105"/>
      <c r="AE940" s="105"/>
      <c r="AF940" s="105"/>
      <c r="AG940" s="105"/>
      <c r="AH940" s="105"/>
      <c r="AI940" s="105"/>
      <c r="AJ940" s="105"/>
      <c r="AK940" s="105"/>
      <c r="AL940" s="105"/>
      <c r="AM940" s="105"/>
      <c r="AN940" s="105"/>
      <c r="AO940" s="105"/>
      <c r="AP940" s="105"/>
      <c r="AQ940" s="105"/>
      <c r="AR940" s="105"/>
      <c r="AS940" s="105"/>
      <c r="AT940" s="105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  <c r="BT940" s="105"/>
      <c r="BU940" s="105"/>
      <c r="BV940" s="105"/>
      <c r="BW940" s="105"/>
      <c r="BX940" s="105"/>
      <c r="BY940" s="105"/>
      <c r="BZ940" s="105"/>
      <c r="CA940" s="105"/>
      <c r="CB940" s="105"/>
      <c r="CC940" s="105"/>
      <c r="CD940" s="105"/>
      <c r="CE940" s="105"/>
      <c r="CF940" s="105"/>
      <c r="CG940" s="105"/>
    </row>
    <row r="941" spans="1:85" ht="12.7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  <c r="AA941" s="105"/>
      <c r="AB941" s="105"/>
      <c r="AC941" s="105"/>
      <c r="AD941" s="105"/>
      <c r="AE941" s="105"/>
      <c r="AF941" s="105"/>
      <c r="AG941" s="105"/>
      <c r="AH941" s="105"/>
      <c r="AI941" s="105"/>
      <c r="AJ941" s="105"/>
      <c r="AK941" s="105"/>
      <c r="AL941" s="105"/>
      <c r="AM941" s="105"/>
      <c r="AN941" s="105"/>
      <c r="AO941" s="105"/>
      <c r="AP941" s="105"/>
      <c r="AQ941" s="105"/>
      <c r="AR941" s="105"/>
      <c r="AS941" s="105"/>
      <c r="AT941" s="105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  <c r="BT941" s="105"/>
      <c r="BU941" s="105"/>
      <c r="BV941" s="105"/>
      <c r="BW941" s="105"/>
      <c r="BX941" s="105"/>
      <c r="BY941" s="105"/>
      <c r="BZ941" s="105"/>
      <c r="CA941" s="105"/>
      <c r="CB941" s="105"/>
      <c r="CC941" s="105"/>
      <c r="CD941" s="105"/>
      <c r="CE941" s="105"/>
      <c r="CF941" s="105"/>
      <c r="CG941" s="105"/>
    </row>
    <row r="942" spans="1:85" ht="12.7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  <c r="AA942" s="105"/>
      <c r="AB942" s="105"/>
      <c r="AC942" s="105"/>
      <c r="AD942" s="105"/>
      <c r="AE942" s="105"/>
      <c r="AF942" s="105"/>
      <c r="AG942" s="105"/>
      <c r="AH942" s="105"/>
      <c r="AI942" s="105"/>
      <c r="AJ942" s="105"/>
      <c r="AK942" s="105"/>
      <c r="AL942" s="105"/>
      <c r="AM942" s="105"/>
      <c r="AN942" s="105"/>
      <c r="AO942" s="105"/>
      <c r="AP942" s="105"/>
      <c r="AQ942" s="105"/>
      <c r="AR942" s="105"/>
      <c r="AS942" s="105"/>
      <c r="AT942" s="105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  <c r="BT942" s="105"/>
      <c r="BU942" s="105"/>
      <c r="BV942" s="105"/>
      <c r="BW942" s="105"/>
      <c r="BX942" s="105"/>
      <c r="BY942" s="105"/>
      <c r="BZ942" s="105"/>
      <c r="CA942" s="105"/>
      <c r="CB942" s="105"/>
      <c r="CC942" s="105"/>
      <c r="CD942" s="105"/>
      <c r="CE942" s="105"/>
      <c r="CF942" s="105"/>
      <c r="CG942" s="105"/>
    </row>
    <row r="943" spans="1:85" ht="12.7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  <c r="AA943" s="105"/>
      <c r="AB943" s="105"/>
      <c r="AC943" s="105"/>
      <c r="AD943" s="105"/>
      <c r="AE943" s="105"/>
      <c r="AF943" s="105"/>
      <c r="AG943" s="105"/>
      <c r="AH943" s="105"/>
      <c r="AI943" s="105"/>
      <c r="AJ943" s="105"/>
      <c r="AK943" s="105"/>
      <c r="AL943" s="105"/>
      <c r="AM943" s="105"/>
      <c r="AN943" s="105"/>
      <c r="AO943" s="105"/>
      <c r="AP943" s="105"/>
      <c r="AQ943" s="105"/>
      <c r="AR943" s="105"/>
      <c r="AS943" s="105"/>
      <c r="AT943" s="105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  <c r="BT943" s="105"/>
      <c r="BU943" s="105"/>
      <c r="BV943" s="105"/>
      <c r="BW943" s="105"/>
      <c r="BX943" s="105"/>
      <c r="BY943" s="105"/>
      <c r="BZ943" s="105"/>
      <c r="CA943" s="105"/>
      <c r="CB943" s="105"/>
      <c r="CC943" s="105"/>
      <c r="CD943" s="105"/>
      <c r="CE943" s="105"/>
      <c r="CF943" s="105"/>
      <c r="CG943" s="105"/>
    </row>
    <row r="944" spans="1:85" ht="12.7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  <c r="AA944" s="105"/>
      <c r="AB944" s="105"/>
      <c r="AC944" s="105"/>
      <c r="AD944" s="105"/>
      <c r="AE944" s="105"/>
      <c r="AF944" s="105"/>
      <c r="AG944" s="105"/>
      <c r="AH944" s="105"/>
      <c r="AI944" s="105"/>
      <c r="AJ944" s="105"/>
      <c r="AK944" s="105"/>
      <c r="AL944" s="105"/>
      <c r="AM944" s="105"/>
      <c r="AN944" s="105"/>
      <c r="AO944" s="105"/>
      <c r="AP944" s="105"/>
      <c r="AQ944" s="105"/>
      <c r="AR944" s="105"/>
      <c r="AS944" s="105"/>
      <c r="AT944" s="105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  <c r="BT944" s="105"/>
      <c r="BU944" s="105"/>
      <c r="BV944" s="105"/>
      <c r="BW944" s="105"/>
      <c r="BX944" s="105"/>
      <c r="BY944" s="105"/>
      <c r="BZ944" s="105"/>
      <c r="CA944" s="105"/>
      <c r="CB944" s="105"/>
      <c r="CC944" s="105"/>
      <c r="CD944" s="105"/>
      <c r="CE944" s="105"/>
      <c r="CF944" s="105"/>
      <c r="CG944" s="105"/>
    </row>
    <row r="945" spans="1:85" ht="12.7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  <c r="AA945" s="105"/>
      <c r="AB945" s="105"/>
      <c r="AC945" s="105"/>
      <c r="AD945" s="105"/>
      <c r="AE945" s="105"/>
      <c r="AF945" s="105"/>
      <c r="AG945" s="105"/>
      <c r="AH945" s="105"/>
      <c r="AI945" s="105"/>
      <c r="AJ945" s="105"/>
      <c r="AK945" s="105"/>
      <c r="AL945" s="105"/>
      <c r="AM945" s="105"/>
      <c r="AN945" s="105"/>
      <c r="AO945" s="105"/>
      <c r="AP945" s="105"/>
      <c r="AQ945" s="105"/>
      <c r="AR945" s="105"/>
      <c r="AS945" s="105"/>
      <c r="AT945" s="105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  <c r="BT945" s="105"/>
      <c r="BU945" s="105"/>
      <c r="BV945" s="105"/>
      <c r="BW945" s="105"/>
      <c r="BX945" s="105"/>
      <c r="BY945" s="105"/>
      <c r="BZ945" s="105"/>
      <c r="CA945" s="105"/>
      <c r="CB945" s="105"/>
      <c r="CC945" s="105"/>
      <c r="CD945" s="105"/>
      <c r="CE945" s="105"/>
      <c r="CF945" s="105"/>
      <c r="CG945" s="105"/>
    </row>
    <row r="946" spans="1:85" ht="12.7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  <c r="AA946" s="105"/>
      <c r="AB946" s="105"/>
      <c r="AC946" s="105"/>
      <c r="AD946" s="105"/>
      <c r="AE946" s="105"/>
      <c r="AF946" s="105"/>
      <c r="AG946" s="105"/>
      <c r="AH946" s="105"/>
      <c r="AI946" s="105"/>
      <c r="AJ946" s="105"/>
      <c r="AK946" s="105"/>
      <c r="AL946" s="105"/>
      <c r="AM946" s="105"/>
      <c r="AN946" s="105"/>
      <c r="AO946" s="105"/>
      <c r="AP946" s="105"/>
      <c r="AQ946" s="105"/>
      <c r="AR946" s="105"/>
      <c r="AS946" s="105"/>
      <c r="AT946" s="105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  <c r="BT946" s="105"/>
      <c r="BU946" s="105"/>
      <c r="BV946" s="105"/>
      <c r="BW946" s="105"/>
      <c r="BX946" s="105"/>
      <c r="BY946" s="105"/>
      <c r="BZ946" s="105"/>
      <c r="CA946" s="105"/>
      <c r="CB946" s="105"/>
      <c r="CC946" s="105"/>
      <c r="CD946" s="105"/>
      <c r="CE946" s="105"/>
      <c r="CF946" s="105"/>
      <c r="CG946" s="105"/>
    </row>
    <row r="947" spans="1:85" ht="12.7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  <c r="AA947" s="105"/>
      <c r="AB947" s="105"/>
      <c r="AC947" s="105"/>
      <c r="AD947" s="105"/>
      <c r="AE947" s="105"/>
      <c r="AF947" s="105"/>
      <c r="AG947" s="105"/>
      <c r="AH947" s="105"/>
      <c r="AI947" s="105"/>
      <c r="AJ947" s="105"/>
      <c r="AK947" s="105"/>
      <c r="AL947" s="105"/>
      <c r="AM947" s="105"/>
      <c r="AN947" s="105"/>
      <c r="AO947" s="105"/>
      <c r="AP947" s="105"/>
      <c r="AQ947" s="105"/>
      <c r="AR947" s="105"/>
      <c r="AS947" s="105"/>
      <c r="AT947" s="105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  <c r="BT947" s="105"/>
      <c r="BU947" s="105"/>
      <c r="BV947" s="105"/>
      <c r="BW947" s="105"/>
      <c r="BX947" s="105"/>
      <c r="BY947" s="105"/>
      <c r="BZ947" s="105"/>
      <c r="CA947" s="105"/>
      <c r="CB947" s="105"/>
      <c r="CC947" s="105"/>
      <c r="CD947" s="105"/>
      <c r="CE947" s="105"/>
      <c r="CF947" s="105"/>
      <c r="CG947" s="105"/>
    </row>
    <row r="948" spans="1:85" ht="12.7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  <c r="AA948" s="105"/>
      <c r="AB948" s="105"/>
      <c r="AC948" s="105"/>
      <c r="AD948" s="105"/>
      <c r="AE948" s="105"/>
      <c r="AF948" s="105"/>
      <c r="AG948" s="105"/>
      <c r="AH948" s="105"/>
      <c r="AI948" s="105"/>
      <c r="AJ948" s="105"/>
      <c r="AK948" s="105"/>
      <c r="AL948" s="105"/>
      <c r="AM948" s="105"/>
      <c r="AN948" s="105"/>
      <c r="AO948" s="105"/>
      <c r="AP948" s="105"/>
      <c r="AQ948" s="105"/>
      <c r="AR948" s="105"/>
      <c r="AS948" s="105"/>
      <c r="AT948" s="105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  <c r="BT948" s="105"/>
      <c r="BU948" s="105"/>
      <c r="BV948" s="105"/>
      <c r="BW948" s="105"/>
      <c r="BX948" s="105"/>
      <c r="BY948" s="105"/>
      <c r="BZ948" s="105"/>
      <c r="CA948" s="105"/>
      <c r="CB948" s="105"/>
      <c r="CC948" s="105"/>
      <c r="CD948" s="105"/>
      <c r="CE948" s="105"/>
      <c r="CF948" s="105"/>
      <c r="CG948" s="105"/>
    </row>
    <row r="949" spans="1:85" ht="12.7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  <c r="AA949" s="105"/>
      <c r="AB949" s="105"/>
      <c r="AC949" s="105"/>
      <c r="AD949" s="105"/>
      <c r="AE949" s="105"/>
      <c r="AF949" s="105"/>
      <c r="AG949" s="105"/>
      <c r="AH949" s="105"/>
      <c r="AI949" s="105"/>
      <c r="AJ949" s="105"/>
      <c r="AK949" s="105"/>
      <c r="AL949" s="105"/>
      <c r="AM949" s="105"/>
      <c r="AN949" s="105"/>
      <c r="AO949" s="105"/>
      <c r="AP949" s="105"/>
      <c r="AQ949" s="105"/>
      <c r="AR949" s="105"/>
      <c r="AS949" s="105"/>
      <c r="AT949" s="105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  <c r="BT949" s="105"/>
      <c r="BU949" s="105"/>
      <c r="BV949" s="105"/>
      <c r="BW949" s="105"/>
      <c r="BX949" s="105"/>
      <c r="BY949" s="105"/>
      <c r="BZ949" s="105"/>
      <c r="CA949" s="105"/>
      <c r="CB949" s="105"/>
      <c r="CC949" s="105"/>
      <c r="CD949" s="105"/>
      <c r="CE949" s="105"/>
      <c r="CF949" s="105"/>
      <c r="CG949" s="105"/>
    </row>
    <row r="950" spans="1:85" ht="12.7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  <c r="AA950" s="105"/>
      <c r="AB950" s="105"/>
      <c r="AC950" s="105"/>
      <c r="AD950" s="105"/>
      <c r="AE950" s="105"/>
      <c r="AF950" s="105"/>
      <c r="AG950" s="105"/>
      <c r="AH950" s="105"/>
      <c r="AI950" s="105"/>
      <c r="AJ950" s="105"/>
      <c r="AK950" s="105"/>
      <c r="AL950" s="105"/>
      <c r="AM950" s="105"/>
      <c r="AN950" s="105"/>
      <c r="AO950" s="105"/>
      <c r="AP950" s="105"/>
      <c r="AQ950" s="105"/>
      <c r="AR950" s="105"/>
      <c r="AS950" s="105"/>
      <c r="AT950" s="105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  <c r="BT950" s="105"/>
      <c r="BU950" s="105"/>
      <c r="BV950" s="105"/>
      <c r="BW950" s="105"/>
      <c r="BX950" s="105"/>
      <c r="BY950" s="105"/>
      <c r="BZ950" s="105"/>
      <c r="CA950" s="105"/>
      <c r="CB950" s="105"/>
      <c r="CC950" s="105"/>
      <c r="CD950" s="105"/>
      <c r="CE950" s="105"/>
      <c r="CF950" s="105"/>
      <c r="CG950" s="105"/>
    </row>
    <row r="951" spans="1:85" ht="12.7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  <c r="AA951" s="105"/>
      <c r="AB951" s="105"/>
      <c r="AC951" s="105"/>
      <c r="AD951" s="105"/>
      <c r="AE951" s="105"/>
      <c r="AF951" s="105"/>
      <c r="AG951" s="105"/>
      <c r="AH951" s="105"/>
      <c r="AI951" s="105"/>
      <c r="AJ951" s="105"/>
      <c r="AK951" s="105"/>
      <c r="AL951" s="105"/>
      <c r="AM951" s="105"/>
      <c r="AN951" s="105"/>
      <c r="AO951" s="105"/>
      <c r="AP951" s="105"/>
      <c r="AQ951" s="105"/>
      <c r="AR951" s="105"/>
      <c r="AS951" s="105"/>
      <c r="AT951" s="105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  <c r="BT951" s="105"/>
      <c r="BU951" s="105"/>
      <c r="BV951" s="105"/>
      <c r="BW951" s="105"/>
      <c r="BX951" s="105"/>
      <c r="BY951" s="105"/>
      <c r="BZ951" s="105"/>
      <c r="CA951" s="105"/>
      <c r="CB951" s="105"/>
      <c r="CC951" s="105"/>
      <c r="CD951" s="105"/>
      <c r="CE951" s="105"/>
      <c r="CF951" s="105"/>
      <c r="CG951" s="105"/>
    </row>
    <row r="952" spans="1:85" ht="12.7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  <c r="AA952" s="105"/>
      <c r="AB952" s="105"/>
      <c r="AC952" s="105"/>
      <c r="AD952" s="105"/>
      <c r="AE952" s="105"/>
      <c r="AF952" s="105"/>
      <c r="AG952" s="105"/>
      <c r="AH952" s="105"/>
      <c r="AI952" s="105"/>
      <c r="AJ952" s="105"/>
      <c r="AK952" s="105"/>
      <c r="AL952" s="105"/>
      <c r="AM952" s="105"/>
      <c r="AN952" s="105"/>
      <c r="AO952" s="105"/>
      <c r="AP952" s="105"/>
      <c r="AQ952" s="105"/>
      <c r="AR952" s="105"/>
      <c r="AS952" s="105"/>
      <c r="AT952" s="105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  <c r="BT952" s="105"/>
      <c r="BU952" s="105"/>
      <c r="BV952" s="105"/>
      <c r="BW952" s="105"/>
      <c r="BX952" s="105"/>
      <c r="BY952" s="105"/>
      <c r="BZ952" s="105"/>
      <c r="CA952" s="105"/>
      <c r="CB952" s="105"/>
      <c r="CC952" s="105"/>
      <c r="CD952" s="105"/>
      <c r="CE952" s="105"/>
      <c r="CF952" s="105"/>
      <c r="CG952" s="105"/>
    </row>
    <row r="953" spans="1:85" ht="12.7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  <c r="AA953" s="105"/>
      <c r="AB953" s="105"/>
      <c r="AC953" s="105"/>
      <c r="AD953" s="105"/>
      <c r="AE953" s="105"/>
      <c r="AF953" s="105"/>
      <c r="AG953" s="105"/>
      <c r="AH953" s="105"/>
      <c r="AI953" s="105"/>
      <c r="AJ953" s="105"/>
      <c r="AK953" s="105"/>
      <c r="AL953" s="105"/>
      <c r="AM953" s="105"/>
      <c r="AN953" s="105"/>
      <c r="AO953" s="105"/>
      <c r="AP953" s="105"/>
      <c r="AQ953" s="105"/>
      <c r="AR953" s="105"/>
      <c r="AS953" s="105"/>
      <c r="AT953" s="105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  <c r="BT953" s="105"/>
      <c r="BU953" s="105"/>
      <c r="BV953" s="105"/>
      <c r="BW953" s="105"/>
      <c r="BX953" s="105"/>
      <c r="BY953" s="105"/>
      <c r="BZ953" s="105"/>
      <c r="CA953" s="105"/>
      <c r="CB953" s="105"/>
      <c r="CC953" s="105"/>
      <c r="CD953" s="105"/>
      <c r="CE953" s="105"/>
      <c r="CF953" s="105"/>
      <c r="CG953" s="105"/>
    </row>
    <row r="954" spans="1:85" ht="12.7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  <c r="AA954" s="105"/>
      <c r="AB954" s="105"/>
      <c r="AC954" s="105"/>
      <c r="AD954" s="105"/>
      <c r="AE954" s="105"/>
      <c r="AF954" s="105"/>
      <c r="AG954" s="105"/>
      <c r="AH954" s="105"/>
      <c r="AI954" s="105"/>
      <c r="AJ954" s="105"/>
      <c r="AK954" s="105"/>
      <c r="AL954" s="105"/>
      <c r="AM954" s="105"/>
      <c r="AN954" s="105"/>
      <c r="AO954" s="105"/>
      <c r="AP954" s="105"/>
      <c r="AQ954" s="105"/>
      <c r="AR954" s="105"/>
      <c r="AS954" s="105"/>
      <c r="AT954" s="105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  <c r="BT954" s="105"/>
      <c r="BU954" s="105"/>
      <c r="BV954" s="105"/>
      <c r="BW954" s="105"/>
      <c r="BX954" s="105"/>
      <c r="BY954" s="105"/>
      <c r="BZ954" s="105"/>
      <c r="CA954" s="105"/>
      <c r="CB954" s="105"/>
      <c r="CC954" s="105"/>
      <c r="CD954" s="105"/>
      <c r="CE954" s="105"/>
      <c r="CF954" s="105"/>
      <c r="CG954" s="105"/>
    </row>
    <row r="955" spans="1:85" ht="12.7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  <c r="AA955" s="105"/>
      <c r="AB955" s="105"/>
      <c r="AC955" s="105"/>
      <c r="AD955" s="105"/>
      <c r="AE955" s="105"/>
      <c r="AF955" s="105"/>
      <c r="AG955" s="105"/>
      <c r="AH955" s="105"/>
      <c r="AI955" s="105"/>
      <c r="AJ955" s="105"/>
      <c r="AK955" s="105"/>
      <c r="AL955" s="105"/>
      <c r="AM955" s="105"/>
      <c r="AN955" s="105"/>
      <c r="AO955" s="105"/>
      <c r="AP955" s="105"/>
      <c r="AQ955" s="105"/>
      <c r="AR955" s="105"/>
      <c r="AS955" s="105"/>
      <c r="AT955" s="105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  <c r="BT955" s="105"/>
      <c r="BU955" s="105"/>
      <c r="BV955" s="105"/>
      <c r="BW955" s="105"/>
      <c r="BX955" s="105"/>
      <c r="BY955" s="105"/>
      <c r="BZ955" s="105"/>
      <c r="CA955" s="105"/>
      <c r="CB955" s="105"/>
      <c r="CC955" s="105"/>
      <c r="CD955" s="105"/>
      <c r="CE955" s="105"/>
      <c r="CF955" s="105"/>
      <c r="CG955" s="105"/>
    </row>
    <row r="956" spans="1:85" ht="12.7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  <c r="AA956" s="105"/>
      <c r="AB956" s="105"/>
      <c r="AC956" s="105"/>
      <c r="AD956" s="105"/>
      <c r="AE956" s="105"/>
      <c r="AF956" s="105"/>
      <c r="AG956" s="105"/>
      <c r="AH956" s="105"/>
      <c r="AI956" s="105"/>
      <c r="AJ956" s="105"/>
      <c r="AK956" s="105"/>
      <c r="AL956" s="105"/>
      <c r="AM956" s="105"/>
      <c r="AN956" s="105"/>
      <c r="AO956" s="105"/>
      <c r="AP956" s="105"/>
      <c r="AQ956" s="105"/>
      <c r="AR956" s="105"/>
      <c r="AS956" s="105"/>
      <c r="AT956" s="105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  <c r="BT956" s="105"/>
      <c r="BU956" s="105"/>
      <c r="BV956" s="105"/>
      <c r="BW956" s="105"/>
      <c r="BX956" s="105"/>
      <c r="BY956" s="105"/>
      <c r="BZ956" s="105"/>
      <c r="CA956" s="105"/>
      <c r="CB956" s="105"/>
      <c r="CC956" s="105"/>
      <c r="CD956" s="105"/>
      <c r="CE956" s="105"/>
      <c r="CF956" s="105"/>
      <c r="CG956" s="105"/>
    </row>
    <row r="957" spans="1:85" ht="12.7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  <c r="AA957" s="105"/>
      <c r="AB957" s="105"/>
      <c r="AC957" s="105"/>
      <c r="AD957" s="105"/>
      <c r="AE957" s="105"/>
      <c r="AF957" s="105"/>
      <c r="AG957" s="105"/>
      <c r="AH957" s="105"/>
      <c r="AI957" s="105"/>
      <c r="AJ957" s="105"/>
      <c r="AK957" s="105"/>
      <c r="AL957" s="105"/>
      <c r="AM957" s="105"/>
      <c r="AN957" s="105"/>
      <c r="AO957" s="105"/>
      <c r="AP957" s="105"/>
      <c r="AQ957" s="105"/>
      <c r="AR957" s="105"/>
      <c r="AS957" s="105"/>
      <c r="AT957" s="105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  <c r="BT957" s="105"/>
      <c r="BU957" s="105"/>
      <c r="BV957" s="105"/>
      <c r="BW957" s="105"/>
      <c r="BX957" s="105"/>
      <c r="BY957" s="105"/>
      <c r="BZ957" s="105"/>
      <c r="CA957" s="105"/>
      <c r="CB957" s="105"/>
      <c r="CC957" s="105"/>
      <c r="CD957" s="105"/>
      <c r="CE957" s="105"/>
      <c r="CF957" s="105"/>
      <c r="CG957" s="105"/>
    </row>
    <row r="958" spans="1:85" ht="12.7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  <c r="AA958" s="105"/>
      <c r="AB958" s="105"/>
      <c r="AC958" s="105"/>
      <c r="AD958" s="105"/>
      <c r="AE958" s="105"/>
      <c r="AF958" s="105"/>
      <c r="AG958" s="105"/>
      <c r="AH958" s="105"/>
      <c r="AI958" s="105"/>
      <c r="AJ958" s="105"/>
      <c r="AK958" s="105"/>
      <c r="AL958" s="105"/>
      <c r="AM958" s="105"/>
      <c r="AN958" s="105"/>
      <c r="AO958" s="105"/>
      <c r="AP958" s="105"/>
      <c r="AQ958" s="105"/>
      <c r="AR958" s="105"/>
      <c r="AS958" s="105"/>
      <c r="AT958" s="105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  <c r="BT958" s="105"/>
      <c r="BU958" s="105"/>
      <c r="BV958" s="105"/>
      <c r="BW958" s="105"/>
      <c r="BX958" s="105"/>
      <c r="BY958" s="105"/>
      <c r="BZ958" s="105"/>
      <c r="CA958" s="105"/>
      <c r="CB958" s="105"/>
      <c r="CC958" s="105"/>
      <c r="CD958" s="105"/>
      <c r="CE958" s="105"/>
      <c r="CF958" s="105"/>
      <c r="CG958" s="105"/>
    </row>
    <row r="959" spans="1:85" ht="12.7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  <c r="AA959" s="105"/>
      <c r="AB959" s="105"/>
      <c r="AC959" s="105"/>
      <c r="AD959" s="105"/>
      <c r="AE959" s="105"/>
      <c r="AF959" s="105"/>
      <c r="AG959" s="105"/>
      <c r="AH959" s="105"/>
      <c r="AI959" s="105"/>
      <c r="AJ959" s="105"/>
      <c r="AK959" s="105"/>
      <c r="AL959" s="105"/>
      <c r="AM959" s="105"/>
      <c r="AN959" s="105"/>
      <c r="AO959" s="105"/>
      <c r="AP959" s="105"/>
      <c r="AQ959" s="105"/>
      <c r="AR959" s="105"/>
      <c r="AS959" s="105"/>
      <c r="AT959" s="105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  <c r="BT959" s="105"/>
      <c r="BU959" s="105"/>
      <c r="BV959" s="105"/>
      <c r="BW959" s="105"/>
      <c r="BX959" s="105"/>
      <c r="BY959" s="105"/>
      <c r="BZ959" s="105"/>
      <c r="CA959" s="105"/>
      <c r="CB959" s="105"/>
      <c r="CC959" s="105"/>
      <c r="CD959" s="105"/>
      <c r="CE959" s="105"/>
      <c r="CF959" s="105"/>
      <c r="CG959" s="105"/>
    </row>
    <row r="960" spans="1:85" ht="12.7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  <c r="AA960" s="105"/>
      <c r="AB960" s="105"/>
      <c r="AC960" s="105"/>
      <c r="AD960" s="105"/>
      <c r="AE960" s="105"/>
      <c r="AF960" s="105"/>
      <c r="AG960" s="105"/>
      <c r="AH960" s="105"/>
      <c r="AI960" s="105"/>
      <c r="AJ960" s="105"/>
      <c r="AK960" s="105"/>
      <c r="AL960" s="105"/>
      <c r="AM960" s="105"/>
      <c r="AN960" s="105"/>
      <c r="AO960" s="105"/>
      <c r="AP960" s="105"/>
      <c r="AQ960" s="105"/>
      <c r="AR960" s="105"/>
      <c r="AS960" s="105"/>
      <c r="AT960" s="105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  <c r="BT960" s="105"/>
      <c r="BU960" s="105"/>
      <c r="BV960" s="105"/>
      <c r="BW960" s="105"/>
      <c r="BX960" s="105"/>
      <c r="BY960" s="105"/>
      <c r="BZ960" s="105"/>
      <c r="CA960" s="105"/>
      <c r="CB960" s="105"/>
      <c r="CC960" s="105"/>
      <c r="CD960" s="105"/>
      <c r="CE960" s="105"/>
      <c r="CF960" s="105"/>
      <c r="CG960" s="105"/>
    </row>
    <row r="961" spans="1:85" ht="12.7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  <c r="AA961" s="105"/>
      <c r="AB961" s="105"/>
      <c r="AC961" s="105"/>
      <c r="AD961" s="105"/>
      <c r="AE961" s="105"/>
      <c r="AF961" s="105"/>
      <c r="AG961" s="105"/>
      <c r="AH961" s="105"/>
      <c r="AI961" s="105"/>
      <c r="AJ961" s="105"/>
      <c r="AK961" s="105"/>
      <c r="AL961" s="105"/>
      <c r="AM961" s="105"/>
      <c r="AN961" s="105"/>
      <c r="AO961" s="105"/>
      <c r="AP961" s="105"/>
      <c r="AQ961" s="105"/>
      <c r="AR961" s="105"/>
      <c r="AS961" s="105"/>
      <c r="AT961" s="105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  <c r="BT961" s="105"/>
      <c r="BU961" s="105"/>
      <c r="BV961" s="105"/>
      <c r="BW961" s="105"/>
      <c r="BX961" s="105"/>
      <c r="BY961" s="105"/>
      <c r="BZ961" s="105"/>
      <c r="CA961" s="105"/>
      <c r="CB961" s="105"/>
      <c r="CC961" s="105"/>
      <c r="CD961" s="105"/>
      <c r="CE961" s="105"/>
      <c r="CF961" s="105"/>
      <c r="CG961" s="105"/>
    </row>
    <row r="962" spans="1:85" ht="12.7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  <c r="AA962" s="105"/>
      <c r="AB962" s="105"/>
      <c r="AC962" s="105"/>
      <c r="AD962" s="105"/>
      <c r="AE962" s="105"/>
      <c r="AF962" s="105"/>
      <c r="AG962" s="105"/>
      <c r="AH962" s="105"/>
      <c r="AI962" s="105"/>
      <c r="AJ962" s="105"/>
      <c r="AK962" s="105"/>
      <c r="AL962" s="105"/>
      <c r="AM962" s="105"/>
      <c r="AN962" s="105"/>
      <c r="AO962" s="105"/>
      <c r="AP962" s="105"/>
      <c r="AQ962" s="105"/>
      <c r="AR962" s="105"/>
      <c r="AS962" s="105"/>
      <c r="AT962" s="105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  <c r="BT962" s="105"/>
      <c r="BU962" s="105"/>
      <c r="BV962" s="105"/>
      <c r="BW962" s="105"/>
      <c r="BX962" s="105"/>
      <c r="BY962" s="105"/>
      <c r="BZ962" s="105"/>
      <c r="CA962" s="105"/>
      <c r="CB962" s="105"/>
      <c r="CC962" s="105"/>
      <c r="CD962" s="105"/>
      <c r="CE962" s="105"/>
      <c r="CF962" s="105"/>
      <c r="CG962" s="105"/>
    </row>
    <row r="963" spans="1:85" ht="12.7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  <c r="AA963" s="105"/>
      <c r="AB963" s="105"/>
      <c r="AC963" s="105"/>
      <c r="AD963" s="105"/>
      <c r="AE963" s="105"/>
      <c r="AF963" s="105"/>
      <c r="AG963" s="105"/>
      <c r="AH963" s="105"/>
      <c r="AI963" s="105"/>
      <c r="AJ963" s="105"/>
      <c r="AK963" s="105"/>
      <c r="AL963" s="105"/>
      <c r="AM963" s="105"/>
      <c r="AN963" s="105"/>
      <c r="AO963" s="105"/>
      <c r="AP963" s="105"/>
      <c r="AQ963" s="105"/>
      <c r="AR963" s="105"/>
      <c r="AS963" s="105"/>
      <c r="AT963" s="105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  <c r="BT963" s="105"/>
      <c r="BU963" s="105"/>
      <c r="BV963" s="105"/>
      <c r="BW963" s="105"/>
      <c r="BX963" s="105"/>
      <c r="BY963" s="105"/>
      <c r="BZ963" s="105"/>
      <c r="CA963" s="105"/>
      <c r="CB963" s="105"/>
      <c r="CC963" s="105"/>
      <c r="CD963" s="105"/>
      <c r="CE963" s="105"/>
      <c r="CF963" s="105"/>
      <c r="CG963" s="105"/>
    </row>
    <row r="964" spans="1:85" ht="12.7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  <c r="AA964" s="105"/>
      <c r="AB964" s="105"/>
      <c r="AC964" s="105"/>
      <c r="AD964" s="105"/>
      <c r="AE964" s="105"/>
      <c r="AF964" s="105"/>
      <c r="AG964" s="105"/>
      <c r="AH964" s="105"/>
      <c r="AI964" s="105"/>
      <c r="AJ964" s="105"/>
      <c r="AK964" s="105"/>
      <c r="AL964" s="105"/>
      <c r="AM964" s="105"/>
      <c r="AN964" s="105"/>
      <c r="AO964" s="105"/>
      <c r="AP964" s="105"/>
      <c r="AQ964" s="105"/>
      <c r="AR964" s="105"/>
      <c r="AS964" s="105"/>
      <c r="AT964" s="105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  <c r="BT964" s="105"/>
      <c r="BU964" s="105"/>
      <c r="BV964" s="105"/>
      <c r="BW964" s="105"/>
      <c r="BX964" s="105"/>
      <c r="BY964" s="105"/>
      <c r="BZ964" s="105"/>
      <c r="CA964" s="105"/>
      <c r="CB964" s="105"/>
      <c r="CC964" s="105"/>
      <c r="CD964" s="105"/>
      <c r="CE964" s="105"/>
      <c r="CF964" s="105"/>
      <c r="CG964" s="105"/>
    </row>
    <row r="965" spans="1:85" ht="12.7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  <c r="AA965" s="105"/>
      <c r="AB965" s="105"/>
      <c r="AC965" s="105"/>
      <c r="AD965" s="105"/>
      <c r="AE965" s="105"/>
      <c r="AF965" s="105"/>
      <c r="AG965" s="105"/>
      <c r="AH965" s="105"/>
      <c r="AI965" s="105"/>
      <c r="AJ965" s="105"/>
      <c r="AK965" s="105"/>
      <c r="AL965" s="105"/>
      <c r="AM965" s="105"/>
      <c r="AN965" s="105"/>
      <c r="AO965" s="105"/>
      <c r="AP965" s="105"/>
      <c r="AQ965" s="105"/>
      <c r="AR965" s="105"/>
      <c r="AS965" s="105"/>
      <c r="AT965" s="105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  <c r="BT965" s="105"/>
      <c r="BU965" s="105"/>
      <c r="BV965" s="105"/>
      <c r="BW965" s="105"/>
      <c r="BX965" s="105"/>
      <c r="BY965" s="105"/>
      <c r="BZ965" s="105"/>
      <c r="CA965" s="105"/>
      <c r="CB965" s="105"/>
      <c r="CC965" s="105"/>
      <c r="CD965" s="105"/>
      <c r="CE965" s="105"/>
      <c r="CF965" s="105"/>
      <c r="CG965" s="105"/>
    </row>
    <row r="966" spans="1:85" ht="12.7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  <c r="AA966" s="105"/>
      <c r="AB966" s="105"/>
      <c r="AC966" s="105"/>
      <c r="AD966" s="105"/>
      <c r="AE966" s="105"/>
      <c r="AF966" s="105"/>
      <c r="AG966" s="105"/>
      <c r="AH966" s="105"/>
      <c r="AI966" s="105"/>
      <c r="AJ966" s="105"/>
      <c r="AK966" s="105"/>
      <c r="AL966" s="105"/>
      <c r="AM966" s="105"/>
      <c r="AN966" s="105"/>
      <c r="AO966" s="105"/>
      <c r="AP966" s="105"/>
      <c r="AQ966" s="105"/>
      <c r="AR966" s="105"/>
      <c r="AS966" s="105"/>
      <c r="AT966" s="105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  <c r="BT966" s="105"/>
      <c r="BU966" s="105"/>
      <c r="BV966" s="105"/>
      <c r="BW966" s="105"/>
      <c r="BX966" s="105"/>
      <c r="BY966" s="105"/>
      <c r="BZ966" s="105"/>
      <c r="CA966" s="105"/>
      <c r="CB966" s="105"/>
      <c r="CC966" s="105"/>
      <c r="CD966" s="105"/>
      <c r="CE966" s="105"/>
      <c r="CF966" s="105"/>
      <c r="CG966" s="105"/>
    </row>
    <row r="967" spans="1:85" ht="12.7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  <c r="AA967" s="105"/>
      <c r="AB967" s="105"/>
      <c r="AC967" s="105"/>
      <c r="AD967" s="105"/>
      <c r="AE967" s="105"/>
      <c r="AF967" s="105"/>
      <c r="AG967" s="105"/>
      <c r="AH967" s="105"/>
      <c r="AI967" s="105"/>
      <c r="AJ967" s="105"/>
      <c r="AK967" s="105"/>
      <c r="AL967" s="105"/>
      <c r="AM967" s="105"/>
      <c r="AN967" s="105"/>
      <c r="AO967" s="105"/>
      <c r="AP967" s="105"/>
      <c r="AQ967" s="105"/>
      <c r="AR967" s="105"/>
      <c r="AS967" s="105"/>
      <c r="AT967" s="105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  <c r="BT967" s="105"/>
      <c r="BU967" s="105"/>
      <c r="BV967" s="105"/>
      <c r="BW967" s="105"/>
      <c r="BX967" s="105"/>
      <c r="BY967" s="105"/>
      <c r="BZ967" s="105"/>
      <c r="CA967" s="105"/>
      <c r="CB967" s="105"/>
      <c r="CC967" s="105"/>
      <c r="CD967" s="105"/>
      <c r="CE967" s="105"/>
      <c r="CF967" s="105"/>
      <c r="CG967" s="105"/>
    </row>
    <row r="968" spans="1:85" ht="12.7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  <c r="AA968" s="105"/>
      <c r="AB968" s="105"/>
      <c r="AC968" s="105"/>
      <c r="AD968" s="105"/>
      <c r="AE968" s="105"/>
      <c r="AF968" s="105"/>
      <c r="AG968" s="105"/>
      <c r="AH968" s="105"/>
      <c r="AI968" s="105"/>
      <c r="AJ968" s="105"/>
      <c r="AK968" s="105"/>
      <c r="AL968" s="105"/>
      <c r="AM968" s="105"/>
      <c r="AN968" s="105"/>
      <c r="AO968" s="105"/>
      <c r="AP968" s="105"/>
      <c r="AQ968" s="105"/>
      <c r="AR968" s="105"/>
      <c r="AS968" s="105"/>
      <c r="AT968" s="105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  <c r="BT968" s="105"/>
      <c r="BU968" s="105"/>
      <c r="BV968" s="105"/>
      <c r="BW968" s="105"/>
      <c r="BX968" s="105"/>
      <c r="BY968" s="105"/>
      <c r="BZ968" s="105"/>
      <c r="CA968" s="105"/>
      <c r="CB968" s="105"/>
      <c r="CC968" s="105"/>
      <c r="CD968" s="105"/>
      <c r="CE968" s="105"/>
      <c r="CF968" s="105"/>
      <c r="CG968" s="105"/>
    </row>
    <row r="969" spans="1:85" ht="12.7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  <c r="AA969" s="105"/>
      <c r="AB969" s="105"/>
      <c r="AC969" s="105"/>
      <c r="AD969" s="105"/>
      <c r="AE969" s="105"/>
      <c r="AF969" s="105"/>
      <c r="AG969" s="105"/>
      <c r="AH969" s="105"/>
      <c r="AI969" s="105"/>
      <c r="AJ969" s="105"/>
      <c r="AK969" s="105"/>
      <c r="AL969" s="105"/>
      <c r="AM969" s="105"/>
      <c r="AN969" s="105"/>
      <c r="AO969" s="105"/>
      <c r="AP969" s="105"/>
      <c r="AQ969" s="105"/>
      <c r="AR969" s="105"/>
      <c r="AS969" s="105"/>
      <c r="AT969" s="105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  <c r="BT969" s="105"/>
      <c r="BU969" s="105"/>
      <c r="BV969" s="105"/>
      <c r="BW969" s="105"/>
      <c r="BX969" s="105"/>
      <c r="BY969" s="105"/>
      <c r="BZ969" s="105"/>
      <c r="CA969" s="105"/>
      <c r="CB969" s="105"/>
      <c r="CC969" s="105"/>
      <c r="CD969" s="105"/>
      <c r="CE969" s="105"/>
      <c r="CF969" s="105"/>
      <c r="CG969" s="105"/>
    </row>
    <row r="970" spans="1:85" ht="12.7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  <c r="AA970" s="105"/>
      <c r="AB970" s="105"/>
      <c r="AC970" s="105"/>
      <c r="AD970" s="105"/>
      <c r="AE970" s="105"/>
      <c r="AF970" s="105"/>
      <c r="AG970" s="105"/>
      <c r="AH970" s="105"/>
      <c r="AI970" s="105"/>
      <c r="AJ970" s="105"/>
      <c r="AK970" s="105"/>
      <c r="AL970" s="105"/>
      <c r="AM970" s="105"/>
      <c r="AN970" s="105"/>
      <c r="AO970" s="105"/>
      <c r="AP970" s="105"/>
      <c r="AQ970" s="105"/>
      <c r="AR970" s="105"/>
      <c r="AS970" s="105"/>
      <c r="AT970" s="105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  <c r="BT970" s="105"/>
      <c r="BU970" s="105"/>
      <c r="BV970" s="105"/>
      <c r="BW970" s="105"/>
      <c r="BX970" s="105"/>
      <c r="BY970" s="105"/>
      <c r="BZ970" s="105"/>
      <c r="CA970" s="105"/>
      <c r="CB970" s="105"/>
      <c r="CC970" s="105"/>
      <c r="CD970" s="105"/>
      <c r="CE970" s="105"/>
      <c r="CF970" s="105"/>
      <c r="CG970" s="105"/>
    </row>
    <row r="971" spans="1:85" ht="12.7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  <c r="AA971" s="105"/>
      <c r="AB971" s="105"/>
      <c r="AC971" s="105"/>
      <c r="AD971" s="105"/>
      <c r="AE971" s="105"/>
      <c r="AF971" s="105"/>
      <c r="AG971" s="105"/>
      <c r="AH971" s="105"/>
      <c r="AI971" s="105"/>
      <c r="AJ971" s="105"/>
      <c r="AK971" s="105"/>
      <c r="AL971" s="105"/>
      <c r="AM971" s="105"/>
      <c r="AN971" s="105"/>
      <c r="AO971" s="105"/>
      <c r="AP971" s="105"/>
      <c r="AQ971" s="105"/>
      <c r="AR971" s="105"/>
      <c r="AS971" s="105"/>
      <c r="AT971" s="105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  <c r="BT971" s="105"/>
      <c r="BU971" s="105"/>
      <c r="BV971" s="105"/>
      <c r="BW971" s="105"/>
      <c r="BX971" s="105"/>
      <c r="BY971" s="105"/>
      <c r="BZ971" s="105"/>
      <c r="CA971" s="105"/>
      <c r="CB971" s="105"/>
      <c r="CC971" s="105"/>
      <c r="CD971" s="105"/>
      <c r="CE971" s="105"/>
      <c r="CF971" s="105"/>
      <c r="CG971" s="105"/>
    </row>
    <row r="972" spans="1:85" ht="12.7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  <c r="AA972" s="105"/>
      <c r="AB972" s="105"/>
      <c r="AC972" s="105"/>
      <c r="AD972" s="105"/>
      <c r="AE972" s="105"/>
      <c r="AF972" s="105"/>
      <c r="AG972" s="105"/>
      <c r="AH972" s="105"/>
      <c r="AI972" s="105"/>
      <c r="AJ972" s="105"/>
      <c r="AK972" s="105"/>
      <c r="AL972" s="105"/>
      <c r="AM972" s="105"/>
      <c r="AN972" s="105"/>
      <c r="AO972" s="105"/>
      <c r="AP972" s="105"/>
      <c r="AQ972" s="105"/>
      <c r="AR972" s="105"/>
      <c r="AS972" s="105"/>
      <c r="AT972" s="105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  <c r="BT972" s="105"/>
      <c r="BU972" s="105"/>
      <c r="BV972" s="105"/>
      <c r="BW972" s="105"/>
      <c r="BX972" s="105"/>
      <c r="BY972" s="105"/>
      <c r="BZ972" s="105"/>
      <c r="CA972" s="105"/>
      <c r="CB972" s="105"/>
      <c r="CC972" s="105"/>
      <c r="CD972" s="105"/>
      <c r="CE972" s="105"/>
      <c r="CF972" s="105"/>
      <c r="CG972" s="105"/>
    </row>
    <row r="973" spans="1:85" ht="12.7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  <c r="AA973" s="105"/>
      <c r="AB973" s="105"/>
      <c r="AC973" s="105"/>
      <c r="AD973" s="105"/>
      <c r="AE973" s="105"/>
      <c r="AF973" s="105"/>
      <c r="AG973" s="105"/>
      <c r="AH973" s="105"/>
      <c r="AI973" s="105"/>
      <c r="AJ973" s="105"/>
      <c r="AK973" s="105"/>
      <c r="AL973" s="105"/>
      <c r="AM973" s="105"/>
      <c r="AN973" s="105"/>
      <c r="AO973" s="105"/>
      <c r="AP973" s="105"/>
      <c r="AQ973" s="105"/>
      <c r="AR973" s="105"/>
      <c r="AS973" s="105"/>
      <c r="AT973" s="105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  <c r="BT973" s="105"/>
      <c r="BU973" s="105"/>
      <c r="BV973" s="105"/>
      <c r="BW973" s="105"/>
      <c r="BX973" s="105"/>
      <c r="BY973" s="105"/>
      <c r="BZ973" s="105"/>
      <c r="CA973" s="105"/>
      <c r="CB973" s="105"/>
      <c r="CC973" s="105"/>
      <c r="CD973" s="105"/>
      <c r="CE973" s="105"/>
      <c r="CF973" s="105"/>
      <c r="CG973" s="105"/>
    </row>
    <row r="974" spans="1:85" ht="12.7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  <c r="AA974" s="105"/>
      <c r="AB974" s="105"/>
      <c r="AC974" s="105"/>
      <c r="AD974" s="105"/>
      <c r="AE974" s="105"/>
      <c r="AF974" s="105"/>
      <c r="AG974" s="105"/>
      <c r="AH974" s="105"/>
      <c r="AI974" s="105"/>
      <c r="AJ974" s="105"/>
      <c r="AK974" s="105"/>
      <c r="AL974" s="105"/>
      <c r="AM974" s="105"/>
      <c r="AN974" s="105"/>
      <c r="AO974" s="105"/>
      <c r="AP974" s="105"/>
      <c r="AQ974" s="105"/>
      <c r="AR974" s="105"/>
      <c r="AS974" s="105"/>
      <c r="AT974" s="105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  <c r="BT974" s="105"/>
      <c r="BU974" s="105"/>
      <c r="BV974" s="105"/>
      <c r="BW974" s="105"/>
      <c r="BX974" s="105"/>
      <c r="BY974" s="105"/>
      <c r="BZ974" s="105"/>
      <c r="CA974" s="105"/>
      <c r="CB974" s="105"/>
      <c r="CC974" s="105"/>
      <c r="CD974" s="105"/>
      <c r="CE974" s="105"/>
      <c r="CF974" s="105"/>
      <c r="CG974" s="105"/>
    </row>
    <row r="975" spans="1:85" ht="12.7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  <c r="AA975" s="105"/>
      <c r="AB975" s="105"/>
      <c r="AC975" s="105"/>
      <c r="AD975" s="105"/>
      <c r="AE975" s="105"/>
      <c r="AF975" s="105"/>
      <c r="AG975" s="105"/>
      <c r="AH975" s="105"/>
      <c r="AI975" s="105"/>
      <c r="AJ975" s="105"/>
      <c r="AK975" s="105"/>
      <c r="AL975" s="105"/>
      <c r="AM975" s="105"/>
      <c r="AN975" s="105"/>
      <c r="AO975" s="105"/>
      <c r="AP975" s="105"/>
      <c r="AQ975" s="105"/>
      <c r="AR975" s="105"/>
      <c r="AS975" s="105"/>
      <c r="AT975" s="105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  <c r="BT975" s="105"/>
      <c r="BU975" s="105"/>
      <c r="BV975" s="105"/>
      <c r="BW975" s="105"/>
      <c r="BX975" s="105"/>
      <c r="BY975" s="105"/>
      <c r="BZ975" s="105"/>
      <c r="CA975" s="105"/>
      <c r="CB975" s="105"/>
      <c r="CC975" s="105"/>
      <c r="CD975" s="105"/>
      <c r="CE975" s="105"/>
      <c r="CF975" s="105"/>
      <c r="CG975" s="105"/>
    </row>
    <row r="976" spans="1:85" ht="12.7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  <c r="AA976" s="105"/>
      <c r="AB976" s="105"/>
      <c r="AC976" s="105"/>
      <c r="AD976" s="105"/>
      <c r="AE976" s="105"/>
      <c r="AF976" s="105"/>
      <c r="AG976" s="105"/>
      <c r="AH976" s="105"/>
      <c r="AI976" s="105"/>
      <c r="AJ976" s="105"/>
      <c r="AK976" s="105"/>
      <c r="AL976" s="105"/>
      <c r="AM976" s="105"/>
      <c r="AN976" s="105"/>
      <c r="AO976" s="105"/>
      <c r="AP976" s="105"/>
      <c r="AQ976" s="105"/>
      <c r="AR976" s="105"/>
      <c r="AS976" s="105"/>
      <c r="AT976" s="105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  <c r="BT976" s="105"/>
      <c r="BU976" s="105"/>
      <c r="BV976" s="105"/>
      <c r="BW976" s="105"/>
      <c r="BX976" s="105"/>
      <c r="BY976" s="105"/>
      <c r="BZ976" s="105"/>
      <c r="CA976" s="105"/>
      <c r="CB976" s="105"/>
      <c r="CC976" s="105"/>
      <c r="CD976" s="105"/>
      <c r="CE976" s="105"/>
      <c r="CF976" s="105"/>
      <c r="CG976" s="105"/>
    </row>
    <row r="977" spans="1:85" ht="12.7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  <c r="AA977" s="105"/>
      <c r="AB977" s="105"/>
      <c r="AC977" s="105"/>
      <c r="AD977" s="105"/>
      <c r="AE977" s="105"/>
      <c r="AF977" s="105"/>
      <c r="AG977" s="105"/>
      <c r="AH977" s="105"/>
      <c r="AI977" s="105"/>
      <c r="AJ977" s="105"/>
      <c r="AK977" s="105"/>
      <c r="AL977" s="105"/>
      <c r="AM977" s="105"/>
      <c r="AN977" s="105"/>
      <c r="AO977" s="105"/>
      <c r="AP977" s="105"/>
      <c r="AQ977" s="105"/>
      <c r="AR977" s="105"/>
      <c r="AS977" s="105"/>
      <c r="AT977" s="105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  <c r="BT977" s="105"/>
      <c r="BU977" s="105"/>
      <c r="BV977" s="105"/>
      <c r="BW977" s="105"/>
      <c r="BX977" s="105"/>
      <c r="BY977" s="105"/>
      <c r="BZ977" s="105"/>
      <c r="CA977" s="105"/>
      <c r="CB977" s="105"/>
      <c r="CC977" s="105"/>
      <c r="CD977" s="105"/>
      <c r="CE977" s="105"/>
      <c r="CF977" s="105"/>
      <c r="CG977" s="105"/>
    </row>
    <row r="978" spans="1:85" ht="12.7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  <c r="AA978" s="105"/>
      <c r="AB978" s="105"/>
      <c r="AC978" s="105"/>
      <c r="AD978" s="105"/>
      <c r="AE978" s="105"/>
      <c r="AF978" s="105"/>
      <c r="AG978" s="105"/>
      <c r="AH978" s="105"/>
      <c r="AI978" s="105"/>
      <c r="AJ978" s="105"/>
      <c r="AK978" s="105"/>
      <c r="AL978" s="105"/>
      <c r="AM978" s="105"/>
      <c r="AN978" s="105"/>
      <c r="AO978" s="105"/>
      <c r="AP978" s="105"/>
      <c r="AQ978" s="105"/>
      <c r="AR978" s="105"/>
      <c r="AS978" s="105"/>
      <c r="AT978" s="105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  <c r="BT978" s="105"/>
      <c r="BU978" s="105"/>
      <c r="BV978" s="105"/>
      <c r="BW978" s="105"/>
      <c r="BX978" s="105"/>
      <c r="BY978" s="105"/>
      <c r="BZ978" s="105"/>
      <c r="CA978" s="105"/>
      <c r="CB978" s="105"/>
      <c r="CC978" s="105"/>
      <c r="CD978" s="105"/>
      <c r="CE978" s="105"/>
      <c r="CF978" s="105"/>
      <c r="CG978" s="105"/>
    </row>
    <row r="979" spans="1:85" ht="12.7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  <c r="AA979" s="105"/>
      <c r="AB979" s="105"/>
      <c r="AC979" s="105"/>
      <c r="AD979" s="105"/>
      <c r="AE979" s="105"/>
      <c r="AF979" s="105"/>
      <c r="AG979" s="105"/>
      <c r="AH979" s="105"/>
      <c r="AI979" s="105"/>
      <c r="AJ979" s="105"/>
      <c r="AK979" s="105"/>
      <c r="AL979" s="105"/>
      <c r="AM979" s="105"/>
      <c r="AN979" s="105"/>
      <c r="AO979" s="105"/>
      <c r="AP979" s="105"/>
      <c r="AQ979" s="105"/>
      <c r="AR979" s="105"/>
      <c r="AS979" s="105"/>
      <c r="AT979" s="105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  <c r="BT979" s="105"/>
      <c r="BU979" s="105"/>
      <c r="BV979" s="105"/>
      <c r="BW979" s="105"/>
      <c r="BX979" s="105"/>
      <c r="BY979" s="105"/>
      <c r="BZ979" s="105"/>
      <c r="CA979" s="105"/>
      <c r="CB979" s="105"/>
      <c r="CC979" s="105"/>
      <c r="CD979" s="105"/>
      <c r="CE979" s="105"/>
      <c r="CF979" s="105"/>
      <c r="CG979" s="105"/>
    </row>
    <row r="980" spans="1:85" ht="12.7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  <c r="AA980" s="105"/>
      <c r="AB980" s="105"/>
      <c r="AC980" s="105"/>
      <c r="AD980" s="105"/>
      <c r="AE980" s="105"/>
      <c r="AF980" s="105"/>
      <c r="AG980" s="105"/>
      <c r="AH980" s="105"/>
      <c r="AI980" s="105"/>
      <c r="AJ980" s="105"/>
      <c r="AK980" s="105"/>
      <c r="AL980" s="105"/>
      <c r="AM980" s="105"/>
      <c r="AN980" s="105"/>
      <c r="AO980" s="105"/>
      <c r="AP980" s="105"/>
      <c r="AQ980" s="105"/>
      <c r="AR980" s="105"/>
      <c r="AS980" s="105"/>
      <c r="AT980" s="105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  <c r="BT980" s="105"/>
      <c r="BU980" s="105"/>
      <c r="BV980" s="105"/>
      <c r="BW980" s="105"/>
      <c r="BX980" s="105"/>
      <c r="BY980" s="105"/>
      <c r="BZ980" s="105"/>
      <c r="CA980" s="105"/>
      <c r="CB980" s="105"/>
      <c r="CC980" s="105"/>
      <c r="CD980" s="105"/>
      <c r="CE980" s="105"/>
      <c r="CF980" s="105"/>
      <c r="CG980" s="105"/>
    </row>
    <row r="981" spans="1:85" ht="12.75">
      <c r="A981" s="105">
        <v>8</v>
      </c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  <c r="AA981" s="105"/>
      <c r="AB981" s="105"/>
      <c r="AC981" s="105"/>
      <c r="AD981" s="105"/>
      <c r="AE981" s="105"/>
      <c r="AF981" s="105"/>
      <c r="AG981" s="105"/>
      <c r="AH981" s="105"/>
      <c r="AI981" s="105"/>
      <c r="AJ981" s="105"/>
      <c r="AK981" s="105"/>
      <c r="AL981" s="105"/>
      <c r="AM981" s="105"/>
      <c r="AN981" s="105"/>
      <c r="AO981" s="105"/>
      <c r="AP981" s="105"/>
      <c r="AQ981" s="105"/>
      <c r="AR981" s="105"/>
      <c r="AS981" s="105"/>
      <c r="AT981" s="105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  <c r="BT981" s="105"/>
      <c r="BU981" s="105"/>
      <c r="BV981" s="105"/>
      <c r="BW981" s="105"/>
      <c r="BX981" s="105"/>
      <c r="BY981" s="105"/>
      <c r="BZ981" s="105"/>
      <c r="CA981" s="105"/>
      <c r="CB981" s="105"/>
      <c r="CC981" s="105"/>
      <c r="CD981" s="105"/>
      <c r="CE981" s="105"/>
      <c r="CF981" s="105"/>
      <c r="CG981" s="105"/>
    </row>
    <row r="982" spans="1:85" ht="12.7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  <c r="AA982" s="105"/>
      <c r="AB982" s="105"/>
      <c r="AC982" s="105"/>
      <c r="AD982" s="105"/>
      <c r="AE982" s="105"/>
      <c r="AF982" s="105"/>
      <c r="AG982" s="105"/>
      <c r="AH982" s="105"/>
      <c r="AI982" s="105"/>
      <c r="AJ982" s="105"/>
      <c r="AK982" s="105"/>
      <c r="AL982" s="105"/>
      <c r="AM982" s="105"/>
      <c r="AN982" s="105"/>
      <c r="AO982" s="105"/>
      <c r="AP982" s="105"/>
      <c r="AQ982" s="105"/>
      <c r="AR982" s="105"/>
      <c r="AS982" s="105"/>
      <c r="AT982" s="105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  <c r="BT982" s="105"/>
      <c r="BU982" s="105"/>
      <c r="BV982" s="105"/>
      <c r="BW982" s="105"/>
      <c r="BX982" s="105"/>
      <c r="BY982" s="105"/>
      <c r="BZ982" s="105"/>
      <c r="CA982" s="105"/>
      <c r="CB982" s="105"/>
      <c r="CC982" s="105"/>
      <c r="CD982" s="105"/>
      <c r="CE982" s="105"/>
      <c r="CF982" s="105"/>
      <c r="CG982" s="105"/>
    </row>
    <row r="983" spans="1:85" ht="12.7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  <c r="AA983" s="105"/>
      <c r="AB983" s="105"/>
      <c r="AC983" s="105"/>
      <c r="AD983" s="105"/>
      <c r="AE983" s="105"/>
      <c r="AF983" s="105"/>
      <c r="AG983" s="105"/>
      <c r="AH983" s="105"/>
      <c r="AI983" s="105"/>
      <c r="AJ983" s="105"/>
      <c r="AK983" s="105"/>
      <c r="AL983" s="105"/>
      <c r="AM983" s="105"/>
      <c r="AN983" s="105"/>
      <c r="AO983" s="105"/>
      <c r="AP983" s="105"/>
      <c r="AQ983" s="105"/>
      <c r="AR983" s="105"/>
      <c r="AS983" s="105"/>
      <c r="AT983" s="105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  <c r="BT983" s="105"/>
      <c r="BU983" s="105"/>
      <c r="BV983" s="105"/>
      <c r="BW983" s="105"/>
      <c r="BX983" s="105"/>
      <c r="BY983" s="105"/>
      <c r="BZ983" s="105"/>
      <c r="CA983" s="105"/>
      <c r="CB983" s="105"/>
      <c r="CC983" s="105"/>
      <c r="CD983" s="105"/>
      <c r="CE983" s="105"/>
      <c r="CF983" s="105"/>
      <c r="CG983" s="105"/>
    </row>
    <row r="984" spans="1:85" ht="12.7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  <c r="AA984" s="105"/>
      <c r="AB984" s="105"/>
      <c r="AC984" s="105"/>
      <c r="AD984" s="105"/>
      <c r="AE984" s="105"/>
      <c r="AF984" s="105"/>
      <c r="AG984" s="105"/>
      <c r="AH984" s="105"/>
      <c r="AI984" s="105"/>
      <c r="AJ984" s="105"/>
      <c r="AK984" s="105"/>
      <c r="AL984" s="105"/>
      <c r="AM984" s="105"/>
      <c r="AN984" s="105"/>
      <c r="AO984" s="105"/>
      <c r="AP984" s="105"/>
      <c r="AQ984" s="105"/>
      <c r="AR984" s="105"/>
      <c r="AS984" s="105"/>
      <c r="AT984" s="105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  <c r="BT984" s="105"/>
      <c r="BU984" s="105"/>
      <c r="BV984" s="105"/>
      <c r="BW984" s="105"/>
      <c r="BX984" s="105"/>
      <c r="BY984" s="105"/>
      <c r="BZ984" s="105"/>
      <c r="CA984" s="105"/>
      <c r="CB984" s="105"/>
      <c r="CC984" s="105"/>
      <c r="CD984" s="105"/>
      <c r="CE984" s="105"/>
      <c r="CF984" s="105"/>
      <c r="CG984" s="105"/>
    </row>
    <row r="985" spans="1:85" ht="12.7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  <c r="AA985" s="105"/>
      <c r="AB985" s="105"/>
      <c r="AC985" s="105"/>
      <c r="AD985" s="105"/>
      <c r="AE985" s="105"/>
      <c r="AF985" s="105"/>
      <c r="AG985" s="105"/>
      <c r="AH985" s="105"/>
      <c r="AI985" s="105"/>
      <c r="AJ985" s="105"/>
      <c r="AK985" s="105"/>
      <c r="AL985" s="105"/>
      <c r="AM985" s="105"/>
      <c r="AN985" s="105"/>
      <c r="AO985" s="105"/>
      <c r="AP985" s="105"/>
      <c r="AQ985" s="105"/>
      <c r="AR985" s="105"/>
      <c r="AS985" s="105"/>
      <c r="AT985" s="105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  <c r="BT985" s="105"/>
      <c r="BU985" s="105"/>
      <c r="BV985" s="105"/>
      <c r="BW985" s="105"/>
      <c r="BX985" s="105"/>
      <c r="BY985" s="105"/>
      <c r="BZ985" s="105"/>
      <c r="CA985" s="105"/>
      <c r="CB985" s="105"/>
      <c r="CC985" s="105"/>
      <c r="CD985" s="105"/>
      <c r="CE985" s="105"/>
      <c r="CF985" s="105"/>
      <c r="CG985" s="105">
        <v>44</v>
      </c>
    </row>
  </sheetData>
  <sheetProtection/>
  <printOptions horizontalCentered="1" verticalCentered="1"/>
  <pageMargins left="0.75" right="0.75" top="1.1811023622047245" bottom="0.3937007874015748" header="0.5118110236220472" footer="0.5118110236220472"/>
  <pageSetup horizontalDpi="240" verticalDpi="24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N40"/>
  <sheetViews>
    <sheetView zoomScalePageLayoutView="0" workbookViewId="0" topLeftCell="A28">
      <selection activeCell="I27" sqref="I27"/>
    </sheetView>
  </sheetViews>
  <sheetFormatPr defaultColWidth="11.421875" defaultRowHeight="12.75"/>
  <cols>
    <col min="1" max="2" width="13.7109375" style="105" customWidth="1"/>
    <col min="3" max="3" width="3.7109375" style="105" customWidth="1"/>
    <col min="4" max="7" width="11.7109375" style="105" customWidth="1"/>
    <col min="8" max="16384" width="11.421875" style="105" customWidth="1"/>
  </cols>
  <sheetData>
    <row r="1" spans="1:5" ht="12.75" customHeight="1">
      <c r="A1" s="396" t="s">
        <v>130</v>
      </c>
      <c r="B1" s="397"/>
      <c r="C1" s="398" t="s">
        <v>131</v>
      </c>
      <c r="D1" s="430" t="s">
        <v>16</v>
      </c>
      <c r="E1" s="397"/>
    </row>
    <row r="2" spans="1:5" ht="12.75" customHeight="1">
      <c r="A2" s="396" t="s">
        <v>132</v>
      </c>
      <c r="B2" s="399"/>
      <c r="C2" s="398" t="s">
        <v>131</v>
      </c>
      <c r="D2" s="400" t="s">
        <v>133</v>
      </c>
      <c r="E2" s="401"/>
    </row>
    <row r="3" spans="1:5" ht="12.75" customHeight="1">
      <c r="A3" s="397"/>
      <c r="B3" s="397"/>
      <c r="C3" s="398"/>
      <c r="D3" s="397"/>
      <c r="E3" s="397"/>
    </row>
    <row r="4" spans="1:5" ht="12.75" customHeight="1">
      <c r="A4" s="396" t="s">
        <v>134</v>
      </c>
      <c r="B4" s="396"/>
      <c r="C4" s="398" t="s">
        <v>131</v>
      </c>
      <c r="D4" s="403" t="str">
        <f>Datos!C2</f>
        <v>EST. DE PROB. FALLA E IMPLEMET. ALTERN.  SOLUC DESLIZAM. TALUD.EN LA ZONA ANDINA</v>
      </c>
      <c r="E4" s="404"/>
    </row>
    <row r="5" spans="1:5" ht="12.75" customHeight="1">
      <c r="A5" s="396" t="s">
        <v>4</v>
      </c>
      <c r="B5" s="396"/>
      <c r="C5" s="398" t="s">
        <v>131</v>
      </c>
      <c r="D5" s="403" t="str">
        <f>Datos!C5</f>
        <v>JORGE MOSTAJO CARBONEL</v>
      </c>
      <c r="E5" s="404"/>
    </row>
    <row r="6" spans="1:5" ht="12.75" customHeight="1">
      <c r="A6" s="396" t="s">
        <v>3</v>
      </c>
      <c r="B6" s="396"/>
      <c r="C6" s="398" t="s">
        <v>131</v>
      </c>
      <c r="D6" s="403" t="str">
        <f>Datos!C4</f>
        <v>ESTABILIDAD DE TALUDES</v>
      </c>
      <c r="E6" s="404"/>
    </row>
    <row r="7" spans="1:5" ht="12.75" customHeight="1">
      <c r="A7" s="396" t="s">
        <v>5</v>
      </c>
      <c r="B7" s="396"/>
      <c r="C7" s="398" t="s">
        <v>131</v>
      </c>
      <c r="D7" s="403" t="str">
        <f>Datos!C6</f>
        <v>HUAYUCHACA - ACCESO A LA PROVINCIA DE CAJAY - HUARI</v>
      </c>
      <c r="E7" s="404"/>
    </row>
    <row r="8" spans="1:5" ht="12.75" customHeight="1">
      <c r="A8" s="396" t="s">
        <v>6</v>
      </c>
      <c r="B8" s="396"/>
      <c r="C8" s="398" t="s">
        <v>131</v>
      </c>
      <c r="D8" s="557" t="str">
        <f>Datos!C7</f>
        <v>1 SEPTIEMBRE 2007</v>
      </c>
      <c r="E8" s="558"/>
    </row>
    <row r="9" ht="12.75" customHeight="1"/>
    <row r="10" spans="1:4" ht="12.75" customHeight="1">
      <c r="A10" s="95" t="s">
        <v>8</v>
      </c>
      <c r="B10" s="95"/>
      <c r="C10" s="398" t="s">
        <v>131</v>
      </c>
      <c r="D10" s="663" t="str">
        <f>Datos!C10</f>
        <v>CALICATA</v>
      </c>
    </row>
    <row r="11" spans="1:4" ht="12.75" customHeight="1">
      <c r="A11" s="95" t="s">
        <v>9</v>
      </c>
      <c r="B11" s="95"/>
      <c r="C11" s="398" t="s">
        <v>131</v>
      </c>
      <c r="D11" s="663" t="str">
        <f>Datos!C11</f>
        <v>C2</v>
      </c>
    </row>
    <row r="12" spans="1:4" ht="12.75" customHeight="1">
      <c r="A12" s="95" t="s">
        <v>10</v>
      </c>
      <c r="B12" s="95"/>
      <c r="C12" s="398" t="s">
        <v>131</v>
      </c>
      <c r="D12" s="663" t="str">
        <f>Datos!C12</f>
        <v>M1</v>
      </c>
    </row>
    <row r="13" spans="1:4" ht="12.75" customHeight="1">
      <c r="A13" s="95"/>
      <c r="B13" s="95"/>
      <c r="C13" s="96"/>
      <c r="D13" s="664"/>
    </row>
    <row r="14" spans="1:4" ht="12.75" customHeight="1">
      <c r="A14" s="95" t="s">
        <v>11</v>
      </c>
      <c r="B14" s="95"/>
      <c r="C14" s="96" t="s">
        <v>12</v>
      </c>
      <c r="D14" s="664">
        <f>Datos!C13</f>
        <v>2.6</v>
      </c>
    </row>
    <row r="15" spans="1:4" ht="12.75" customHeight="1">
      <c r="A15" s="95" t="s">
        <v>135</v>
      </c>
      <c r="B15" s="95"/>
      <c r="C15" s="405" t="s">
        <v>12</v>
      </c>
      <c r="D15" s="664">
        <f>Datos!C14</f>
        <v>3</v>
      </c>
    </row>
    <row r="16" spans="5:14" ht="12.75" customHeight="1">
      <c r="E16" s="406"/>
      <c r="H16" s="95"/>
      <c r="I16" s="95"/>
      <c r="J16" s="95"/>
      <c r="K16" s="405"/>
      <c r="L16" s="406"/>
      <c r="M16" s="407"/>
      <c r="N16" s="406"/>
    </row>
    <row r="17" spans="1:14" s="286" customFormat="1" ht="12.75" customHeight="1">
      <c r="A17" s="95" t="s">
        <v>20</v>
      </c>
      <c r="B17" s="95"/>
      <c r="C17" s="96" t="s">
        <v>136</v>
      </c>
      <c r="D17" s="403">
        <f>Corte!M9</f>
        <v>0.7</v>
      </c>
      <c r="E17" s="406"/>
      <c r="H17" s="95"/>
      <c r="I17" s="95"/>
      <c r="J17" s="95"/>
      <c r="K17" s="405"/>
      <c r="L17" s="406"/>
      <c r="M17" s="407"/>
      <c r="N17" s="406"/>
    </row>
    <row r="18" spans="1:14" s="286" customFormat="1" ht="12.75" customHeight="1">
      <c r="A18" s="715" t="s">
        <v>22</v>
      </c>
      <c r="B18" s="715"/>
      <c r="C18" s="405" t="s">
        <v>137</v>
      </c>
      <c r="D18" s="403">
        <f>Corte!M10</f>
        <v>2</v>
      </c>
      <c r="H18" s="95"/>
      <c r="I18" s="95"/>
      <c r="J18" s="95"/>
      <c r="K18" s="405"/>
      <c r="L18" s="406"/>
      <c r="M18" s="407"/>
      <c r="N18" s="406"/>
    </row>
    <row r="19" spans="1:14" s="286" customFormat="1" ht="12.75" customHeight="1">
      <c r="A19" s="715" t="s">
        <v>24</v>
      </c>
      <c r="B19" s="715"/>
      <c r="C19" s="405" t="s">
        <v>137</v>
      </c>
      <c r="D19" s="403">
        <f>Corte!M11</f>
        <v>6</v>
      </c>
      <c r="H19" s="95"/>
      <c r="I19" s="95"/>
      <c r="J19" s="95"/>
      <c r="K19" s="405"/>
      <c r="L19" s="406"/>
      <c r="M19" s="407"/>
      <c r="N19" s="406"/>
    </row>
    <row r="20" spans="1:14" s="286" customFormat="1" ht="12.75" customHeight="1">
      <c r="A20" s="715" t="s">
        <v>25</v>
      </c>
      <c r="C20" s="716" t="s">
        <v>131</v>
      </c>
      <c r="D20" s="403" t="str">
        <f>Corte!M12</f>
        <v>REMOLDEADA</v>
      </c>
      <c r="E20" s="406"/>
      <c r="H20" s="95"/>
      <c r="I20" s="95"/>
      <c r="J20" s="95"/>
      <c r="K20" s="405"/>
      <c r="L20" s="406"/>
      <c r="M20" s="407"/>
      <c r="N20" s="406"/>
    </row>
    <row r="21" spans="1:14" s="286" customFormat="1" ht="12.75" customHeight="1">
      <c r="A21" s="715" t="s">
        <v>26</v>
      </c>
      <c r="B21" s="715"/>
      <c r="C21" s="405" t="s">
        <v>131</v>
      </c>
      <c r="D21" s="403" t="str">
        <f>Corte!M13</f>
        <v>HUMEDECIDO</v>
      </c>
      <c r="H21" s="95"/>
      <c r="I21" s="95"/>
      <c r="J21" s="95"/>
      <c r="K21" s="405"/>
      <c r="L21" s="406"/>
      <c r="M21" s="407"/>
      <c r="N21" s="406"/>
    </row>
    <row r="22" spans="1:7" s="95" customFormat="1" ht="12.75" customHeight="1" thickBot="1">
      <c r="A22" s="105"/>
      <c r="B22" s="105"/>
      <c r="C22" s="105"/>
      <c r="D22" s="105"/>
      <c r="E22" s="105"/>
      <c r="F22" s="105"/>
      <c r="G22" s="105"/>
    </row>
    <row r="23" spans="1:7" s="397" customFormat="1" ht="12.75" customHeight="1" thickBot="1">
      <c r="A23" s="415" t="s">
        <v>30</v>
      </c>
      <c r="B23" s="416"/>
      <c r="C23" s="418" t="s">
        <v>31</v>
      </c>
      <c r="D23" s="562">
        <f>Corte!AU71</f>
        <v>0.5</v>
      </c>
      <c r="E23" s="562">
        <f>Corte!AY71</f>
        <v>1</v>
      </c>
      <c r="F23" s="562">
        <f>Corte!BC71</f>
        <v>2</v>
      </c>
      <c r="G23" s="562">
        <f>Corte!BG71</f>
        <v>0</v>
      </c>
    </row>
    <row r="24" spans="3:7" s="397" customFormat="1" ht="12.75" customHeight="1" thickBot="1">
      <c r="C24" s="564"/>
      <c r="D24" s="565"/>
      <c r="E24" s="565"/>
      <c r="F24" s="565"/>
      <c r="G24" s="565"/>
    </row>
    <row r="25" spans="1:7" s="95" customFormat="1" ht="12.75" customHeight="1" thickBot="1">
      <c r="A25" s="415" t="s">
        <v>53</v>
      </c>
      <c r="B25" s="416"/>
      <c r="C25" s="416"/>
      <c r="D25" s="563"/>
      <c r="E25" s="563"/>
      <c r="F25" s="563"/>
      <c r="G25" s="566"/>
    </row>
    <row r="26" spans="1:7" s="397" customFormat="1" ht="12.75" customHeight="1">
      <c r="A26" s="567" t="s">
        <v>138</v>
      </c>
      <c r="B26" s="420"/>
      <c r="C26" s="408" t="s">
        <v>60</v>
      </c>
      <c r="D26" s="720">
        <f>Corte!M49</f>
        <v>11.55538598499301</v>
      </c>
      <c r="E26" s="412">
        <f>Corte!V49</f>
        <v>11.55538598499301</v>
      </c>
      <c r="F26" s="720">
        <f>Corte!AE49</f>
        <v>11.55538598499301</v>
      </c>
      <c r="G26" s="412" t="str">
        <f>Corte!AN49</f>
        <v>-</v>
      </c>
    </row>
    <row r="27" spans="1:7" s="397" customFormat="1" ht="12.75" customHeight="1">
      <c r="A27" s="567" t="s">
        <v>139</v>
      </c>
      <c r="B27" s="420"/>
      <c r="C27" s="408" t="s">
        <v>62</v>
      </c>
      <c r="D27" s="720">
        <f>Corte!M50</f>
        <v>2.0999999999999996</v>
      </c>
      <c r="E27" s="412">
        <f>Corte!V50</f>
        <v>2.0999999999999996</v>
      </c>
      <c r="F27" s="720">
        <f>Corte!AE50</f>
        <v>2.0999999999999996</v>
      </c>
      <c r="G27" s="412" t="str">
        <f>Corte!AN50</f>
        <v>-</v>
      </c>
    </row>
    <row r="28" spans="1:7" s="397" customFormat="1" ht="12.75" customHeight="1">
      <c r="A28" s="568" t="s">
        <v>140</v>
      </c>
      <c r="B28" s="420"/>
      <c r="C28" s="408" t="s">
        <v>62</v>
      </c>
      <c r="D28" s="720">
        <f>Corte!M51</f>
        <v>1.8824729809840848</v>
      </c>
      <c r="E28" s="412">
        <f>Corte!V51</f>
        <v>1.8824729809840848</v>
      </c>
      <c r="F28" s="720">
        <f>Corte!AE51</f>
        <v>1.8824729809840848</v>
      </c>
      <c r="G28" s="412" t="str">
        <f>Corte!AN51</f>
        <v>-</v>
      </c>
    </row>
    <row r="29" spans="1:7" s="397" customFormat="1" ht="12.75" customHeight="1" thickBot="1">
      <c r="A29" s="569" t="s">
        <v>141</v>
      </c>
      <c r="B29" s="570"/>
      <c r="C29" s="571" t="s">
        <v>60</v>
      </c>
      <c r="D29" s="721">
        <f>Corte!M53</f>
        <v>88.06376576144146</v>
      </c>
      <c r="E29" s="414">
        <f>Corte!V53</f>
        <v>88.06376576144146</v>
      </c>
      <c r="F29" s="721">
        <f>Corte!AE53</f>
        <v>88.06376576144146</v>
      </c>
      <c r="G29" s="414" t="str">
        <f>Corte!AN53</f>
        <v>-</v>
      </c>
    </row>
    <row r="30" spans="4:7" s="397" customFormat="1" ht="12.75" customHeight="1" thickBot="1">
      <c r="D30" s="572"/>
      <c r="E30" s="572"/>
      <c r="F30" s="572"/>
      <c r="G30" s="572"/>
    </row>
    <row r="31" spans="1:7" s="397" customFormat="1" ht="12.75" customHeight="1" thickBot="1">
      <c r="A31" s="415" t="s">
        <v>142</v>
      </c>
      <c r="B31" s="416"/>
      <c r="C31" s="418" t="s">
        <v>60</v>
      </c>
      <c r="D31" s="563">
        <f>Corte!J73</f>
        <v>-0.4850000000000021</v>
      </c>
      <c r="E31" s="728">
        <f>Corte!S73</f>
        <v>-1.90499999999999</v>
      </c>
      <c r="F31" s="563">
        <f>Corte!AB73</f>
        <v>-2.4950000000000028</v>
      </c>
      <c r="G31" s="728">
        <f>Corte!AK73</f>
        <v>0</v>
      </c>
    </row>
    <row r="32" spans="4:7" s="397" customFormat="1" ht="12.75" customHeight="1" thickBot="1">
      <c r="D32" s="572"/>
      <c r="E32" s="572"/>
      <c r="F32" s="572"/>
      <c r="G32" s="572"/>
    </row>
    <row r="33" spans="1:7" s="95" customFormat="1" ht="12.75" customHeight="1" thickBot="1">
      <c r="A33" s="415" t="s">
        <v>143</v>
      </c>
      <c r="B33" s="416"/>
      <c r="C33" s="416"/>
      <c r="D33" s="563"/>
      <c r="E33" s="563"/>
      <c r="F33" s="563"/>
      <c r="G33" s="566"/>
    </row>
    <row r="34" spans="1:7" s="397" customFormat="1" ht="12.75" customHeight="1" thickBot="1">
      <c r="A34" s="573" t="s">
        <v>138</v>
      </c>
      <c r="B34" s="416"/>
      <c r="C34" s="418" t="s">
        <v>60</v>
      </c>
      <c r="D34" s="562">
        <f>Corte!M61</f>
        <v>15.00680174697503</v>
      </c>
      <c r="E34" s="562">
        <f>Corte!V61</f>
        <v>13.277118765185078</v>
      </c>
      <c r="F34" s="562">
        <f>Corte!AE61</f>
        <v>15.216773276474795</v>
      </c>
      <c r="G34" s="562" t="str">
        <f>Corte!AN61</f>
        <v>-</v>
      </c>
    </row>
    <row r="35" s="397" customFormat="1" ht="12.75" customHeight="1" thickBot="1"/>
    <row r="36" spans="1:7" s="397" customFormat="1" ht="12.75" customHeight="1" thickBot="1">
      <c r="A36" s="574" t="str">
        <f>Corte!A109</f>
        <v>PARAMETROS DE RESISTENCIA</v>
      </c>
      <c r="B36" s="416"/>
      <c r="C36" s="416"/>
      <c r="D36" s="416"/>
      <c r="E36" s="416"/>
      <c r="F36" s="416"/>
      <c r="G36" s="589"/>
    </row>
    <row r="37" spans="1:7" s="397" customFormat="1" ht="12.75" customHeight="1">
      <c r="A37" s="410" t="s">
        <v>95</v>
      </c>
      <c r="B37" s="590"/>
      <c r="C37" s="591" t="s">
        <v>31</v>
      </c>
      <c r="D37" s="412">
        <f>Corte!M111</f>
        <v>0.7113888888888888</v>
      </c>
      <c r="E37" s="412">
        <f>Corte!V111</f>
        <v>1.0833333333333333</v>
      </c>
      <c r="F37" s="412">
        <f>Corte!AE111</f>
        <v>1.8019444444444446</v>
      </c>
      <c r="G37" s="412" t="str">
        <f>Corte!AN111</f>
        <v>-</v>
      </c>
    </row>
    <row r="38" spans="1:7" s="397" customFormat="1" ht="12.75" customHeight="1">
      <c r="A38" s="411" t="s">
        <v>144</v>
      </c>
      <c r="B38" s="420"/>
      <c r="C38" s="408" t="s">
        <v>31</v>
      </c>
      <c r="D38" s="585"/>
      <c r="E38" s="585"/>
      <c r="F38" s="585"/>
      <c r="G38" s="412">
        <f>Corte!AN112</f>
        <v>0.36</v>
      </c>
    </row>
    <row r="39" spans="1:7" s="397" customFormat="1" ht="12.75" customHeight="1" thickBot="1">
      <c r="A39" s="413" t="s">
        <v>145</v>
      </c>
      <c r="B39" s="419"/>
      <c r="C39" s="409" t="s">
        <v>98</v>
      </c>
      <c r="D39" s="592"/>
      <c r="E39" s="592"/>
      <c r="F39" s="592"/>
      <c r="G39" s="414">
        <f>Corte!AN113</f>
        <v>36.222776383275836</v>
      </c>
    </row>
    <row r="40" spans="3:7" s="95" customFormat="1" ht="12.75" customHeight="1">
      <c r="C40" s="96"/>
      <c r="D40" s="431"/>
      <c r="E40" s="431"/>
      <c r="F40" s="431"/>
      <c r="G40" s="431"/>
    </row>
    <row r="41" s="95" customFormat="1" ht="12.75" customHeight="1"/>
    <row r="42" s="397" customFormat="1" ht="12.75" customHeight="1"/>
    <row r="43" s="397" customFormat="1" ht="12.75" customHeight="1"/>
    <row r="44" s="397" customFormat="1" ht="12.75" customHeight="1"/>
    <row r="45" s="397" customFormat="1" ht="12.75" customHeight="1"/>
    <row r="46" s="397" customFormat="1" ht="12.75" customHeight="1"/>
    <row r="47" s="397" customFormat="1" ht="12.75" customHeight="1"/>
    <row r="48" s="397" customFormat="1" ht="12.75" customHeight="1"/>
    <row r="49" s="397" customFormat="1" ht="12.75" customHeight="1"/>
    <row r="50" s="397" customFormat="1" ht="12.75" customHeight="1"/>
    <row r="51" s="397" customFormat="1" ht="12.75" customHeight="1"/>
    <row r="52" s="397" customFormat="1" ht="12.75" customHeight="1"/>
    <row r="53" s="397" customFormat="1" ht="12.75" customHeight="1"/>
    <row r="54" s="397" customFormat="1" ht="12.75" customHeight="1"/>
    <row r="55" s="397" customFormat="1" ht="12.75" customHeight="1"/>
    <row r="56" s="397" customFormat="1" ht="12.75" customHeight="1"/>
    <row r="57" s="397" customFormat="1" ht="12.75" customHeight="1"/>
  </sheetData>
  <sheetProtection password="C8FD" sheet="1" objects="1" scenarios="1"/>
  <printOptions horizontalCentered="1"/>
  <pageMargins left="1.3779527559055118" right="0.3937007874015748" top="1.4960629921259843" bottom="0.7874015748031497" header="0" footer="0"/>
  <pageSetup blackAndWhite="1" firstPageNumber="1" useFirstPageNumber="1" fitToHeight="1" fitToWidth="1" horizontalDpi="240" verticalDpi="24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44"/>
  <sheetViews>
    <sheetView zoomScalePageLayoutView="0" workbookViewId="0" topLeftCell="A22">
      <selection activeCell="G44" sqref="G44"/>
    </sheetView>
  </sheetViews>
  <sheetFormatPr defaultColWidth="11.421875" defaultRowHeight="12.75"/>
  <cols>
    <col min="1" max="2" width="13.7109375" style="105" customWidth="1"/>
    <col min="3" max="3" width="3.7109375" style="105" customWidth="1"/>
    <col min="4" max="7" width="11.7109375" style="105" customWidth="1"/>
    <col min="8" max="16384" width="11.421875" style="105" customWidth="1"/>
  </cols>
  <sheetData>
    <row r="1" spans="1:5" ht="12.75" customHeight="1">
      <c r="A1" s="396" t="s">
        <v>130</v>
      </c>
      <c r="B1" s="397"/>
      <c r="C1" s="398" t="s">
        <v>131</v>
      </c>
      <c r="D1" s="430" t="s">
        <v>16</v>
      </c>
      <c r="E1" s="397"/>
    </row>
    <row r="2" spans="1:5" ht="12.75" customHeight="1">
      <c r="A2" s="396" t="s">
        <v>132</v>
      </c>
      <c r="B2" s="399"/>
      <c r="C2" s="398" t="s">
        <v>131</v>
      </c>
      <c r="D2" s="400" t="s">
        <v>133</v>
      </c>
      <c r="E2" s="401"/>
    </row>
    <row r="3" spans="1:5" ht="12.75" customHeight="1">
      <c r="A3" s="397"/>
      <c r="B3" s="397"/>
      <c r="C3" s="398"/>
      <c r="D3" s="397"/>
      <c r="E3" s="397"/>
    </row>
    <row r="4" spans="1:5" ht="12.75" customHeight="1">
      <c r="A4" s="396" t="s">
        <v>134</v>
      </c>
      <c r="B4" s="396"/>
      <c r="C4" s="398" t="s">
        <v>131</v>
      </c>
      <c r="D4" s="403" t="str">
        <f>Datos!C2</f>
        <v>EST. DE PROB. FALLA E IMPLEMET. ALTERN.  SOLUC DESLIZAM. TALUD.EN LA ZONA ANDINA</v>
      </c>
      <c r="E4" s="404"/>
    </row>
    <row r="5" spans="1:5" ht="12.75" customHeight="1">
      <c r="A5" s="396" t="s">
        <v>4</v>
      </c>
      <c r="B5" s="396"/>
      <c r="C5" s="398" t="s">
        <v>131</v>
      </c>
      <c r="D5" s="403" t="str">
        <f>Datos!C5</f>
        <v>JORGE MOSTAJO CARBONEL</v>
      </c>
      <c r="E5" s="404"/>
    </row>
    <row r="6" spans="1:5" ht="12.75" customHeight="1">
      <c r="A6" s="396" t="s">
        <v>3</v>
      </c>
      <c r="B6" s="396"/>
      <c r="C6" s="398" t="s">
        <v>131</v>
      </c>
      <c r="D6" s="403" t="str">
        <f>Datos!C4</f>
        <v>ESTABILIDAD DE TALUDES</v>
      </c>
      <c r="E6" s="404"/>
    </row>
    <row r="7" spans="1:5" ht="12.75" customHeight="1">
      <c r="A7" s="396" t="s">
        <v>5</v>
      </c>
      <c r="B7" s="396"/>
      <c r="C7" s="398" t="s">
        <v>131</v>
      </c>
      <c r="D7" s="403" t="str">
        <f>Datos!C6</f>
        <v>HUAYUCHACA - ACCESO A LA PROVINCIA DE CAJAY - HUARI</v>
      </c>
      <c r="E7" s="404"/>
    </row>
    <row r="8" spans="1:5" ht="12.75" customHeight="1">
      <c r="A8" s="396" t="s">
        <v>6</v>
      </c>
      <c r="B8" s="396"/>
      <c r="C8" s="398" t="s">
        <v>131</v>
      </c>
      <c r="D8" s="557" t="str">
        <f>Datos!C7</f>
        <v>1 SEPTIEMBRE 2007</v>
      </c>
      <c r="E8" s="558"/>
    </row>
    <row r="9" ht="12.75" customHeight="1"/>
    <row r="10" spans="1:4" ht="12.75" customHeight="1">
      <c r="A10" s="95" t="s">
        <v>8</v>
      </c>
      <c r="B10" s="95"/>
      <c r="C10" s="398" t="s">
        <v>131</v>
      </c>
      <c r="D10" s="663" t="str">
        <f>Datos!C10</f>
        <v>CALICATA</v>
      </c>
    </row>
    <row r="11" spans="1:4" ht="12.75" customHeight="1">
      <c r="A11" s="95" t="s">
        <v>9</v>
      </c>
      <c r="B11" s="95"/>
      <c r="C11" s="398" t="s">
        <v>131</v>
      </c>
      <c r="D11" s="663" t="str">
        <f>Datos!C11</f>
        <v>C2</v>
      </c>
    </row>
    <row r="12" spans="1:4" ht="12.75" customHeight="1">
      <c r="A12" s="95" t="s">
        <v>10</v>
      </c>
      <c r="B12" s="95"/>
      <c r="C12" s="398" t="s">
        <v>131</v>
      </c>
      <c r="D12" s="663" t="str">
        <f>Datos!C12</f>
        <v>M1</v>
      </c>
    </row>
    <row r="13" spans="1:4" ht="12.75" customHeight="1">
      <c r="A13" s="95"/>
      <c r="B13" s="95"/>
      <c r="C13" s="96"/>
      <c r="D13" s="664"/>
    </row>
    <row r="14" spans="1:4" ht="12.75" customHeight="1">
      <c r="A14" s="95" t="s">
        <v>11</v>
      </c>
      <c r="B14" s="95"/>
      <c r="C14" s="96" t="s">
        <v>12</v>
      </c>
      <c r="D14" s="664">
        <f>Datos!C13</f>
        <v>2.6</v>
      </c>
    </row>
    <row r="15" spans="1:4" ht="12.75" customHeight="1">
      <c r="A15" s="95" t="s">
        <v>135</v>
      </c>
      <c r="B15" s="95"/>
      <c r="C15" s="405" t="s">
        <v>12</v>
      </c>
      <c r="D15" s="664">
        <f>Datos!C14</f>
        <v>3</v>
      </c>
    </row>
    <row r="16" spans="5:14" ht="12.75" customHeight="1">
      <c r="E16" s="406"/>
      <c r="H16" s="95"/>
      <c r="I16" s="95"/>
      <c r="J16" s="95"/>
      <c r="K16" s="405"/>
      <c r="L16" s="406"/>
      <c r="M16" s="407"/>
      <c r="N16" s="406"/>
    </row>
    <row r="17" spans="1:14" s="286" customFormat="1" ht="12.75" customHeight="1">
      <c r="A17" s="95" t="s">
        <v>20</v>
      </c>
      <c r="B17" s="95"/>
      <c r="C17" s="96" t="s">
        <v>136</v>
      </c>
      <c r="D17" s="403">
        <f>Corte!M9</f>
        <v>0.7</v>
      </c>
      <c r="E17" s="406"/>
      <c r="H17" s="95"/>
      <c r="I17" s="95"/>
      <c r="J17" s="95"/>
      <c r="K17" s="405"/>
      <c r="L17" s="406"/>
      <c r="M17" s="407"/>
      <c r="N17" s="406"/>
    </row>
    <row r="18" spans="1:14" s="286" customFormat="1" ht="12.75" customHeight="1">
      <c r="A18" s="715" t="s">
        <v>22</v>
      </c>
      <c r="B18" s="715"/>
      <c r="C18" s="405" t="s">
        <v>137</v>
      </c>
      <c r="D18" s="403">
        <f>Corte!M10</f>
        <v>2</v>
      </c>
      <c r="H18" s="95"/>
      <c r="I18" s="95"/>
      <c r="J18" s="95"/>
      <c r="K18" s="405"/>
      <c r="L18" s="406"/>
      <c r="M18" s="407"/>
      <c r="N18" s="406"/>
    </row>
    <row r="19" spans="1:14" s="286" customFormat="1" ht="12.75" customHeight="1">
      <c r="A19" s="715" t="s">
        <v>24</v>
      </c>
      <c r="B19" s="715"/>
      <c r="C19" s="405" t="s">
        <v>137</v>
      </c>
      <c r="D19" s="403">
        <f>Corte!M11</f>
        <v>6</v>
      </c>
      <c r="H19" s="95"/>
      <c r="I19" s="95"/>
      <c r="J19" s="95"/>
      <c r="K19" s="405"/>
      <c r="L19" s="406"/>
      <c r="M19" s="407"/>
      <c r="N19" s="406"/>
    </row>
    <row r="20" spans="1:14" s="286" customFormat="1" ht="12.75" customHeight="1">
      <c r="A20" s="715" t="s">
        <v>25</v>
      </c>
      <c r="C20" s="716" t="s">
        <v>131</v>
      </c>
      <c r="D20" s="403" t="str">
        <f>Corte!M12</f>
        <v>REMOLDEADA</v>
      </c>
      <c r="E20" s="406"/>
      <c r="H20" s="95"/>
      <c r="I20" s="95"/>
      <c r="J20" s="95"/>
      <c r="K20" s="405"/>
      <c r="L20" s="406"/>
      <c r="M20" s="407"/>
      <c r="N20" s="406"/>
    </row>
    <row r="21" spans="1:14" s="286" customFormat="1" ht="12.75" customHeight="1">
      <c r="A21" s="715" t="s">
        <v>26</v>
      </c>
      <c r="B21" s="715"/>
      <c r="C21" s="405" t="s">
        <v>131</v>
      </c>
      <c r="D21" s="403" t="str">
        <f>Corte!M13</f>
        <v>HUMEDECIDO</v>
      </c>
      <c r="H21" s="95"/>
      <c r="I21" s="95"/>
      <c r="J21" s="95"/>
      <c r="K21" s="405"/>
      <c r="L21" s="406"/>
      <c r="M21" s="407"/>
      <c r="N21" s="406"/>
    </row>
    <row r="22" spans="1:7" s="95" customFormat="1" ht="12.75" customHeight="1" thickBot="1">
      <c r="A22" s="105"/>
      <c r="B22" s="105"/>
      <c r="C22" s="105"/>
      <c r="D22" s="105"/>
      <c r="E22" s="105"/>
      <c r="F22" s="105"/>
      <c r="G22" s="105"/>
    </row>
    <row r="23" spans="1:7" s="397" customFormat="1" ht="12.75" customHeight="1" thickBot="1">
      <c r="A23" s="415" t="s">
        <v>30</v>
      </c>
      <c r="B23" s="416"/>
      <c r="C23" s="418" t="s">
        <v>31</v>
      </c>
      <c r="D23" s="562">
        <f>Corte!AU71</f>
        <v>0.5</v>
      </c>
      <c r="E23" s="562">
        <f>Corte!AY71</f>
        <v>1</v>
      </c>
      <c r="F23" s="562">
        <f>Corte!BC71</f>
        <v>2</v>
      </c>
      <c r="G23" s="562">
        <f>Corte!BG71</f>
        <v>0</v>
      </c>
    </row>
    <row r="24" spans="3:7" s="397" customFormat="1" ht="12.75" customHeight="1" thickBot="1">
      <c r="C24" s="564"/>
      <c r="D24" s="565"/>
      <c r="E24" s="565"/>
      <c r="F24" s="565"/>
      <c r="G24" s="565"/>
    </row>
    <row r="25" spans="1:7" s="95" customFormat="1" ht="12.75" customHeight="1" thickBot="1">
      <c r="A25" s="415" t="s">
        <v>53</v>
      </c>
      <c r="B25" s="416"/>
      <c r="C25" s="416"/>
      <c r="D25" s="563"/>
      <c r="E25" s="563"/>
      <c r="F25" s="563"/>
      <c r="G25" s="566"/>
    </row>
    <row r="26" spans="1:7" s="397" customFormat="1" ht="12.75" customHeight="1">
      <c r="A26" s="567" t="s">
        <v>138</v>
      </c>
      <c r="B26" s="420"/>
      <c r="C26" s="408" t="s">
        <v>60</v>
      </c>
      <c r="D26" s="720">
        <f>Corte!M49</f>
        <v>11.55538598499301</v>
      </c>
      <c r="E26" s="412">
        <f>Corte!V49</f>
        <v>11.55538598499301</v>
      </c>
      <c r="F26" s="720">
        <f>Corte!AE49</f>
        <v>11.55538598499301</v>
      </c>
      <c r="G26" s="412" t="str">
        <f>Corte!AN49</f>
        <v>-</v>
      </c>
    </row>
    <row r="27" spans="1:7" s="397" customFormat="1" ht="12.75" customHeight="1">
      <c r="A27" s="567" t="s">
        <v>139</v>
      </c>
      <c r="B27" s="420"/>
      <c r="C27" s="408" t="s">
        <v>62</v>
      </c>
      <c r="D27" s="720">
        <f>Corte!M50</f>
        <v>2.0999999999999996</v>
      </c>
      <c r="E27" s="412">
        <f>Corte!V50</f>
        <v>2.0999999999999996</v>
      </c>
      <c r="F27" s="720">
        <f>Corte!AE50</f>
        <v>2.0999999999999996</v>
      </c>
      <c r="G27" s="412" t="str">
        <f>Corte!AN50</f>
        <v>-</v>
      </c>
    </row>
    <row r="28" spans="1:7" s="397" customFormat="1" ht="12.75" customHeight="1">
      <c r="A28" s="568" t="s">
        <v>140</v>
      </c>
      <c r="B28" s="420"/>
      <c r="C28" s="408" t="s">
        <v>62</v>
      </c>
      <c r="D28" s="720">
        <f>Corte!M51</f>
        <v>1.8824729809840848</v>
      </c>
      <c r="E28" s="412">
        <f>Corte!V51</f>
        <v>1.8824729809840848</v>
      </c>
      <c r="F28" s="720">
        <f>Corte!AE51</f>
        <v>1.8824729809840848</v>
      </c>
      <c r="G28" s="412" t="str">
        <f>Corte!AN51</f>
        <v>-</v>
      </c>
    </row>
    <row r="29" spans="1:7" s="397" customFormat="1" ht="12.75" customHeight="1" thickBot="1">
      <c r="A29" s="569" t="s">
        <v>141</v>
      </c>
      <c r="B29" s="570"/>
      <c r="C29" s="571" t="s">
        <v>60</v>
      </c>
      <c r="D29" s="721">
        <f>Corte!M53</f>
        <v>88.06376576144146</v>
      </c>
      <c r="E29" s="414">
        <f>Corte!V53</f>
        <v>88.06376576144146</v>
      </c>
      <c r="F29" s="721">
        <f>Corte!AE53</f>
        <v>88.06376576144146</v>
      </c>
      <c r="G29" s="414" t="str">
        <f>Corte!AN53</f>
        <v>-</v>
      </c>
    </row>
    <row r="30" spans="4:7" s="397" customFormat="1" ht="12.75" customHeight="1" thickBot="1">
      <c r="D30" s="572"/>
      <c r="E30" s="572"/>
      <c r="F30" s="572"/>
      <c r="G30" s="572"/>
    </row>
    <row r="31" spans="1:7" s="397" customFormat="1" ht="12.75" customHeight="1" thickBot="1">
      <c r="A31" s="415" t="s">
        <v>142</v>
      </c>
      <c r="B31" s="416"/>
      <c r="C31" s="418" t="s">
        <v>60</v>
      </c>
      <c r="D31" s="563">
        <f>Corte!J73</f>
        <v>-0.4850000000000021</v>
      </c>
      <c r="E31" s="728">
        <f>Corte!S73</f>
        <v>-1.90499999999999</v>
      </c>
      <c r="F31" s="563">
        <f>Corte!AB73</f>
        <v>-2.4950000000000028</v>
      </c>
      <c r="G31" s="728">
        <f>Corte!AK73</f>
        <v>0</v>
      </c>
    </row>
    <row r="32" spans="4:7" s="397" customFormat="1" ht="12.75" customHeight="1" thickBot="1">
      <c r="D32" s="572"/>
      <c r="E32" s="572"/>
      <c r="F32" s="572"/>
      <c r="G32" s="572"/>
    </row>
    <row r="33" spans="1:7" s="95" customFormat="1" ht="12.75" customHeight="1" thickBot="1">
      <c r="A33" s="415" t="s">
        <v>143</v>
      </c>
      <c r="B33" s="416"/>
      <c r="C33" s="416"/>
      <c r="D33" s="563"/>
      <c r="E33" s="563"/>
      <c r="F33" s="563"/>
      <c r="G33" s="566"/>
    </row>
    <row r="34" spans="1:7" s="397" customFormat="1" ht="12.75" customHeight="1" thickBot="1">
      <c r="A34" s="573" t="s">
        <v>138</v>
      </c>
      <c r="B34" s="416"/>
      <c r="C34" s="418" t="s">
        <v>60</v>
      </c>
      <c r="D34" s="562">
        <f>Corte!M61</f>
        <v>15.00680174697503</v>
      </c>
      <c r="E34" s="562">
        <f>Corte!V61</f>
        <v>13.277118765185078</v>
      </c>
      <c r="F34" s="562">
        <f>Corte!AE61</f>
        <v>15.216773276474795</v>
      </c>
      <c r="G34" s="562" t="str">
        <f>Corte!AN61</f>
        <v>-</v>
      </c>
    </row>
    <row r="35" s="397" customFormat="1" ht="12.75" customHeight="1" thickBot="1"/>
    <row r="36" spans="1:7" s="397" customFormat="1" ht="12.75" customHeight="1" thickBot="1">
      <c r="A36" s="574" t="str">
        <f>Corte!A109</f>
        <v>PARAMETROS DE RESISTENCIA</v>
      </c>
      <c r="B36" s="416"/>
      <c r="C36" s="416"/>
      <c r="D36" s="416"/>
      <c r="E36" s="416"/>
      <c r="F36" s="416"/>
      <c r="G36" s="589"/>
    </row>
    <row r="37" spans="1:7" s="397" customFormat="1" ht="12.75" customHeight="1">
      <c r="A37" s="410" t="s">
        <v>95</v>
      </c>
      <c r="B37" s="590"/>
      <c r="C37" s="591" t="s">
        <v>31</v>
      </c>
      <c r="D37" s="412">
        <f>Corte!M111</f>
        <v>0.7113888888888888</v>
      </c>
      <c r="E37" s="412">
        <f>Corte!V111</f>
        <v>1.0833333333333333</v>
      </c>
      <c r="F37" s="412">
        <f>Corte!AE111</f>
        <v>1.8019444444444446</v>
      </c>
      <c r="G37" s="412" t="str">
        <f>Corte!AN111</f>
        <v>-</v>
      </c>
    </row>
    <row r="38" spans="1:7" s="397" customFormat="1" ht="12.75" customHeight="1">
      <c r="A38" s="411" t="s">
        <v>144</v>
      </c>
      <c r="B38" s="420"/>
      <c r="C38" s="408" t="s">
        <v>31</v>
      </c>
      <c r="D38" s="585"/>
      <c r="E38" s="585"/>
      <c r="F38" s="585"/>
      <c r="G38" s="412">
        <f>Corte!AN112</f>
        <v>0.36</v>
      </c>
    </row>
    <row r="39" spans="1:7" s="397" customFormat="1" ht="12.75" customHeight="1" thickBot="1">
      <c r="A39" s="413" t="s">
        <v>145</v>
      </c>
      <c r="B39" s="419"/>
      <c r="C39" s="409" t="s">
        <v>98</v>
      </c>
      <c r="D39" s="592"/>
      <c r="E39" s="592"/>
      <c r="F39" s="592"/>
      <c r="G39" s="414">
        <f>Corte!AN113</f>
        <v>36.222776383275836</v>
      </c>
    </row>
    <row r="40" spans="3:7" s="95" customFormat="1" ht="12.75" customHeight="1" thickBot="1">
      <c r="C40" s="96"/>
      <c r="D40" s="431"/>
      <c r="E40" s="431"/>
      <c r="F40" s="431"/>
      <c r="G40" s="431"/>
    </row>
    <row r="41" spans="1:7" s="397" customFormat="1" ht="12.75" customHeight="1" thickBot="1">
      <c r="A41" s="574" t="str">
        <f>Corte!A115</f>
        <v>PARAMETROS DE RESISTENCIA RESIDUAL</v>
      </c>
      <c r="B41" s="416"/>
      <c r="C41" s="416"/>
      <c r="D41" s="416"/>
      <c r="E41" s="416"/>
      <c r="F41" s="416"/>
      <c r="G41" s="589"/>
    </row>
    <row r="42" spans="1:7" s="397" customFormat="1" ht="12.75" customHeight="1">
      <c r="A42" s="411" t="s">
        <v>95</v>
      </c>
      <c r="B42" s="420"/>
      <c r="C42" s="408" t="s">
        <v>31</v>
      </c>
      <c r="D42" s="412">
        <f>Corte!M117</f>
        <v>0.6138888888888889</v>
      </c>
      <c r="E42" s="412">
        <f>Corte!V117</f>
        <v>0.938888888888889</v>
      </c>
      <c r="F42" s="412">
        <f>Corte!AE117</f>
        <v>1.650277777777778</v>
      </c>
      <c r="G42" s="412" t="str">
        <f>Corte!AN117</f>
        <v>-</v>
      </c>
    </row>
    <row r="43" spans="1:7" s="397" customFormat="1" ht="12.75" customHeight="1">
      <c r="A43" s="411" t="s">
        <v>144</v>
      </c>
      <c r="B43" s="420"/>
      <c r="C43" s="408" t="s">
        <v>31</v>
      </c>
      <c r="D43" s="585"/>
      <c r="E43" s="585"/>
      <c r="F43" s="585"/>
      <c r="G43" s="412">
        <f>Corte!AN118</f>
        <v>0.27</v>
      </c>
    </row>
    <row r="44" spans="1:7" s="397" customFormat="1" ht="12.75" customHeight="1" thickBot="1">
      <c r="A44" s="413" t="s">
        <v>145</v>
      </c>
      <c r="B44" s="419"/>
      <c r="C44" s="409" t="s">
        <v>98</v>
      </c>
      <c r="D44" s="592"/>
      <c r="E44" s="592"/>
      <c r="F44" s="592"/>
      <c r="G44" s="414">
        <f>Corte!AN119</f>
        <v>34.31353650821085</v>
      </c>
    </row>
    <row r="45" s="95" customFormat="1" ht="12.75" customHeight="1"/>
    <row r="46" s="397" customFormat="1" ht="12.75" customHeight="1"/>
    <row r="47" s="397" customFormat="1" ht="12.75" customHeight="1"/>
    <row r="48" s="397" customFormat="1" ht="12.75" customHeight="1"/>
    <row r="49" s="397" customFormat="1" ht="12.75" customHeight="1"/>
    <row r="50" s="397" customFormat="1" ht="12.75" customHeight="1"/>
    <row r="51" s="397" customFormat="1" ht="12.75" customHeight="1"/>
    <row r="52" s="397" customFormat="1" ht="12.75" customHeight="1"/>
    <row r="53" s="397" customFormat="1" ht="12.75" customHeight="1"/>
    <row r="54" s="397" customFormat="1" ht="12.75" customHeight="1"/>
    <row r="55" s="397" customFormat="1" ht="12.75" customHeight="1"/>
    <row r="56" s="397" customFormat="1" ht="12.75" customHeight="1"/>
    <row r="57" s="397" customFormat="1" ht="12.75" customHeight="1"/>
    <row r="58" s="397" customFormat="1" ht="12.75" customHeight="1"/>
    <row r="59" s="397" customFormat="1" ht="12.75" customHeight="1"/>
    <row r="60" s="397" customFormat="1" ht="12.75" customHeight="1"/>
    <row r="61" s="397" customFormat="1" ht="12.75" customHeight="1"/>
  </sheetData>
  <sheetProtection password="C8FD" sheet="1" objects="1" scenarios="1"/>
  <printOptions horizontalCentered="1"/>
  <pageMargins left="0.984251968503937" right="0.75" top="0.5118110236220472" bottom="1.1811023622047245" header="0" footer="0"/>
  <pageSetup blackAndWhite="1" firstPageNumber="1" useFirstPageNumber="1"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J56"/>
  <sheetViews>
    <sheetView zoomScalePageLayoutView="0" workbookViewId="0" topLeftCell="A21">
      <selection activeCell="E53" sqref="E53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10" width="9.7109375" style="105" customWidth="1"/>
    <col min="11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1 SEPTIEMBRE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C2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10" s="95" customFormat="1" ht="12.75" customHeight="1" thickBot="1">
      <c r="A13" s="105"/>
      <c r="B13" s="105"/>
      <c r="C13" s="105"/>
      <c r="D13" s="105"/>
      <c r="E13" s="429"/>
      <c r="F13" s="105"/>
      <c r="G13" s="105"/>
      <c r="H13" s="105"/>
      <c r="I13" s="105"/>
      <c r="J13" s="105"/>
    </row>
    <row r="14" spans="1:10" s="397" customFormat="1" ht="12.75" customHeight="1" thickBot="1">
      <c r="A14" s="415" t="s">
        <v>30</v>
      </c>
      <c r="B14" s="418" t="s">
        <v>31</v>
      </c>
      <c r="C14" s="563"/>
      <c r="D14" s="562">
        <f>Corte!AU71</f>
        <v>0.5</v>
      </c>
      <c r="E14" s="563"/>
      <c r="F14" s="562">
        <f>Corte!AY71</f>
        <v>1</v>
      </c>
      <c r="G14" s="563"/>
      <c r="H14" s="562">
        <f>Corte!BC71</f>
        <v>2</v>
      </c>
      <c r="I14" s="563"/>
      <c r="J14" s="562">
        <f>Corte!BG71</f>
        <v>0</v>
      </c>
    </row>
    <row r="15" ht="12.75" customHeight="1" thickBot="1"/>
    <row r="16" spans="1:10" s="397" customFormat="1" ht="12.75" customHeight="1">
      <c r="A16" s="596" t="s">
        <v>146</v>
      </c>
      <c r="B16" s="597"/>
      <c r="C16" s="593" t="s">
        <v>79</v>
      </c>
      <c r="D16" s="576" t="s">
        <v>82</v>
      </c>
      <c r="E16" s="575" t="s">
        <v>79</v>
      </c>
      <c r="F16" s="576" t="s">
        <v>82</v>
      </c>
      <c r="G16" s="575" t="s">
        <v>79</v>
      </c>
      <c r="H16" s="576" t="s">
        <v>82</v>
      </c>
      <c r="I16" s="575" t="s">
        <v>79</v>
      </c>
      <c r="J16" s="576" t="s">
        <v>82</v>
      </c>
    </row>
    <row r="17" spans="1:10" s="397" customFormat="1" ht="12.75" customHeight="1" thickBot="1">
      <c r="A17" s="598" t="s">
        <v>147</v>
      </c>
      <c r="B17" s="599"/>
      <c r="C17" s="594" t="s">
        <v>83</v>
      </c>
      <c r="D17" s="578" t="s">
        <v>86</v>
      </c>
      <c r="E17" s="577" t="s">
        <v>83</v>
      </c>
      <c r="F17" s="578" t="s">
        <v>86</v>
      </c>
      <c r="G17" s="577" t="s">
        <v>83</v>
      </c>
      <c r="H17" s="578" t="s">
        <v>86</v>
      </c>
      <c r="I17" s="577" t="s">
        <v>83</v>
      </c>
      <c r="J17" s="578" t="s">
        <v>86</v>
      </c>
    </row>
    <row r="18" spans="1:10" s="397" customFormat="1" ht="12.75" customHeight="1" thickBot="1">
      <c r="A18" s="600" t="s">
        <v>148</v>
      </c>
      <c r="B18" s="601"/>
      <c r="C18" s="595" t="s">
        <v>60</v>
      </c>
      <c r="D18" s="580" t="s">
        <v>31</v>
      </c>
      <c r="E18" s="579" t="s">
        <v>60</v>
      </c>
      <c r="F18" s="580" t="s">
        <v>31</v>
      </c>
      <c r="G18" s="579" t="s">
        <v>60</v>
      </c>
      <c r="H18" s="580" t="s">
        <v>31</v>
      </c>
      <c r="I18" s="579" t="s">
        <v>60</v>
      </c>
      <c r="J18" s="580" t="s">
        <v>31</v>
      </c>
    </row>
    <row r="19" spans="1:10" s="397" customFormat="1" ht="12.75" customHeight="1">
      <c r="A19" s="581"/>
      <c r="B19" s="582"/>
      <c r="C19" s="583">
        <f>Corte!AU74</f>
        <v>0</v>
      </c>
      <c r="D19" s="584">
        <f>Corte!AW74</f>
        <v>0</v>
      </c>
      <c r="E19" s="585">
        <f>Corte!AY74</f>
        <v>0</v>
      </c>
      <c r="F19" s="584">
        <f>Corte!BA74</f>
        <v>0</v>
      </c>
      <c r="G19" s="583">
        <f>Corte!BC74</f>
        <v>0</v>
      </c>
      <c r="H19" s="584">
        <f>Corte!BE74</f>
        <v>0</v>
      </c>
      <c r="I19" s="585">
        <f>Corte!BG74</f>
        <v>0</v>
      </c>
      <c r="J19" s="584" t="str">
        <f>Corte!BI74</f>
        <v>-</v>
      </c>
    </row>
    <row r="20" spans="1:10" s="397" customFormat="1" ht="12.75" customHeight="1">
      <c r="A20" s="581"/>
      <c r="B20" s="582"/>
      <c r="C20" s="583">
        <f>Corte!AU75</f>
        <v>0.049999999999999996</v>
      </c>
      <c r="D20" s="584">
        <f>Corte!AW75</f>
        <v>0.04694444444444444</v>
      </c>
      <c r="E20" s="585">
        <f>Corte!AY75</f>
        <v>0.049999999999999996</v>
      </c>
      <c r="F20" s="584">
        <f>Corte!BA75</f>
        <v>0.10833333333333334</v>
      </c>
      <c r="G20" s="583">
        <f>Corte!BC75</f>
        <v>0.049999999999999996</v>
      </c>
      <c r="H20" s="584">
        <f>Corte!BE75</f>
        <v>0.15888888888888889</v>
      </c>
      <c r="I20" s="585">
        <f>Corte!BG75</f>
        <v>0.049999999999999996</v>
      </c>
      <c r="J20" s="584" t="str">
        <f>Corte!BI75</f>
        <v>-</v>
      </c>
    </row>
    <row r="21" spans="1:10" s="397" customFormat="1" ht="12.75" customHeight="1">
      <c r="A21" s="581"/>
      <c r="B21" s="582"/>
      <c r="C21" s="583">
        <f>Corte!AU76</f>
        <v>0.09999999999999999</v>
      </c>
      <c r="D21" s="584">
        <f>Corte!AW76</f>
        <v>0.1263888888888889</v>
      </c>
      <c r="E21" s="585">
        <f>Corte!AY76</f>
        <v>0.09999999999999999</v>
      </c>
      <c r="F21" s="584">
        <f>Corte!BA76</f>
        <v>0.18055555555555555</v>
      </c>
      <c r="G21" s="583">
        <f>Corte!BC76</f>
        <v>0.09999999999999999</v>
      </c>
      <c r="H21" s="584">
        <f>Corte!BE76</f>
        <v>0.2816666666666667</v>
      </c>
      <c r="I21" s="585">
        <f>Corte!BG76</f>
        <v>0.09999999999999999</v>
      </c>
      <c r="J21" s="584" t="str">
        <f>Corte!BI76</f>
        <v>-</v>
      </c>
    </row>
    <row r="22" spans="1:10" s="397" customFormat="1" ht="12.75" customHeight="1">
      <c r="A22" s="581"/>
      <c r="B22" s="582"/>
      <c r="C22" s="583">
        <f>Corte!AU77</f>
        <v>0.19999999999999998</v>
      </c>
      <c r="D22" s="584">
        <f>Corte!AW77</f>
        <v>0.18777777777777777</v>
      </c>
      <c r="E22" s="585">
        <f>Corte!AY77</f>
        <v>0.19999999999999998</v>
      </c>
      <c r="F22" s="584">
        <f>Corte!BA77</f>
        <v>0.24555555555555555</v>
      </c>
      <c r="G22" s="583">
        <f>Corte!BC77</f>
        <v>0.19999999999999998</v>
      </c>
      <c r="H22" s="584">
        <f>Corte!BE77</f>
        <v>0.5055555555555556</v>
      </c>
      <c r="I22" s="585">
        <f>Corte!BG77</f>
        <v>0.19999999999999998</v>
      </c>
      <c r="J22" s="584" t="str">
        <f>Corte!BI77</f>
        <v>-</v>
      </c>
    </row>
    <row r="23" spans="1:10" s="397" customFormat="1" ht="12.75" customHeight="1">
      <c r="A23" s="581"/>
      <c r="B23" s="582"/>
      <c r="C23" s="583">
        <f>Corte!AU78</f>
        <v>0.3</v>
      </c>
      <c r="D23" s="584">
        <f>Corte!AW78</f>
        <v>0.3213888888888889</v>
      </c>
      <c r="E23" s="585">
        <f>Corte!AY78</f>
        <v>0.3</v>
      </c>
      <c r="F23" s="584">
        <f>Corte!BA78</f>
        <v>0.33944444444444444</v>
      </c>
      <c r="G23" s="583">
        <f>Corte!BC78</f>
        <v>0.3</v>
      </c>
      <c r="H23" s="584">
        <f>Corte!BE78</f>
        <v>0.6716666666666666</v>
      </c>
      <c r="I23" s="585">
        <f>Corte!BG78</f>
        <v>0.3</v>
      </c>
      <c r="J23" s="584" t="str">
        <f>Corte!BI78</f>
        <v>-</v>
      </c>
    </row>
    <row r="24" spans="1:10" s="397" customFormat="1" ht="12.75" customHeight="1">
      <c r="A24" s="581"/>
      <c r="B24" s="582"/>
      <c r="C24" s="583">
        <f>Corte!AU79</f>
        <v>0.39999999999999997</v>
      </c>
      <c r="D24" s="584">
        <f>Corte!AW79</f>
        <v>0.3538888888888889</v>
      </c>
      <c r="E24" s="585">
        <f>Corte!AY79</f>
        <v>0.39999999999999997</v>
      </c>
      <c r="F24" s="584">
        <f>Corte!BA79</f>
        <v>0.4116666666666667</v>
      </c>
      <c r="G24" s="583">
        <f>Corte!BC79</f>
        <v>0.39999999999999997</v>
      </c>
      <c r="H24" s="584">
        <f>Corte!BE79</f>
        <v>0.7763888888888889</v>
      </c>
      <c r="I24" s="585">
        <f>Corte!BG79</f>
        <v>0.39999999999999997</v>
      </c>
      <c r="J24" s="584" t="str">
        <f>Corte!BI79</f>
        <v>-</v>
      </c>
    </row>
    <row r="25" spans="1:10" s="397" customFormat="1" ht="12.75" customHeight="1">
      <c r="A25" s="581"/>
      <c r="B25" s="582"/>
      <c r="C25" s="583">
        <f>Corte!AU80</f>
        <v>0.5</v>
      </c>
      <c r="D25" s="584">
        <f>Corte!AW80</f>
        <v>0.5777777777777778</v>
      </c>
      <c r="E25" s="585">
        <f>Corte!AY80</f>
        <v>0.5</v>
      </c>
      <c r="F25" s="584">
        <f>Corte!BA80</f>
        <v>0.5055555555555556</v>
      </c>
      <c r="G25" s="583">
        <f>Corte!BC80</f>
        <v>0.5</v>
      </c>
      <c r="H25" s="584">
        <f>Corte!BE80</f>
        <v>0.848611111111111</v>
      </c>
      <c r="I25" s="585">
        <f>Corte!BG80</f>
        <v>0.5</v>
      </c>
      <c r="J25" s="584" t="str">
        <f>Corte!BI80</f>
        <v>-</v>
      </c>
    </row>
    <row r="26" spans="1:10" s="397" customFormat="1" ht="12.75" customHeight="1">
      <c r="A26" s="581"/>
      <c r="B26" s="582"/>
      <c r="C26" s="583">
        <f>Corte!AU81</f>
        <v>0.75</v>
      </c>
      <c r="D26" s="584">
        <f>Corte!AW81</f>
        <v>0.6138888888888889</v>
      </c>
      <c r="E26" s="585">
        <f>Corte!AY81</f>
        <v>0.75</v>
      </c>
      <c r="F26" s="584">
        <f>Corte!BA81</f>
        <v>0.5922222222222222</v>
      </c>
      <c r="G26" s="583">
        <f>Corte!BC81</f>
        <v>0.75</v>
      </c>
      <c r="H26" s="584">
        <f>Corte!BE81</f>
        <v>1.0291666666666666</v>
      </c>
      <c r="I26" s="585">
        <f>Corte!BG81</f>
        <v>0.75</v>
      </c>
      <c r="J26" s="584" t="str">
        <f>Corte!BI81</f>
        <v>-</v>
      </c>
    </row>
    <row r="27" spans="1:10" s="397" customFormat="1" ht="12.75" customHeight="1">
      <c r="A27" s="581"/>
      <c r="B27" s="582"/>
      <c r="C27" s="583">
        <f>Corte!AU82</f>
        <v>1</v>
      </c>
      <c r="D27" s="584">
        <f>Corte!AW82</f>
        <v>0.6319444444444444</v>
      </c>
      <c r="E27" s="585">
        <f>Corte!AY82</f>
        <v>1</v>
      </c>
      <c r="F27" s="584">
        <f>Corte!BA82</f>
        <v>0.6825</v>
      </c>
      <c r="G27" s="583">
        <f>Corte!BC82</f>
        <v>1</v>
      </c>
      <c r="H27" s="584">
        <f>Corte!BE82</f>
        <v>1.1880555555555556</v>
      </c>
      <c r="I27" s="585">
        <f>Corte!BG82</f>
        <v>1</v>
      </c>
      <c r="J27" s="584" t="str">
        <f>Corte!BI82</f>
        <v>-</v>
      </c>
    </row>
    <row r="28" spans="1:10" s="397" customFormat="1" ht="12.75" customHeight="1">
      <c r="A28" s="581"/>
      <c r="B28" s="582"/>
      <c r="C28" s="583">
        <f>Corte!AU83</f>
        <v>1.25</v>
      </c>
      <c r="D28" s="584">
        <f>Corte!AW83</f>
        <v>0.6644444444444444</v>
      </c>
      <c r="E28" s="585">
        <f>Corte!AY83</f>
        <v>1.25</v>
      </c>
      <c r="F28" s="584">
        <f>Corte!BA83</f>
        <v>0.7294444444444445</v>
      </c>
      <c r="G28" s="583">
        <f>Corte!BC83</f>
        <v>1.25</v>
      </c>
      <c r="H28" s="584">
        <f>Corte!BE83</f>
        <v>1.2638888888888888</v>
      </c>
      <c r="I28" s="585">
        <f>Corte!BG83</f>
        <v>1.25</v>
      </c>
      <c r="J28" s="584" t="str">
        <f>Corte!BI83</f>
        <v>-</v>
      </c>
    </row>
    <row r="29" spans="1:10" s="397" customFormat="1" ht="12.75" customHeight="1">
      <c r="A29" s="581"/>
      <c r="B29" s="582"/>
      <c r="C29" s="583">
        <f>Corte!AU84</f>
        <v>1.5</v>
      </c>
      <c r="D29" s="584">
        <f>Corte!AW84</f>
        <v>0.6825</v>
      </c>
      <c r="E29" s="585">
        <f>Corte!AY84</f>
        <v>1.5</v>
      </c>
      <c r="F29" s="584">
        <f>Corte!BA84</f>
        <v>0.7908333333333333</v>
      </c>
      <c r="G29" s="583">
        <f>Corte!BC84</f>
        <v>1.5</v>
      </c>
      <c r="H29" s="584">
        <f>Corte!BE84</f>
        <v>1.339722222222222</v>
      </c>
      <c r="I29" s="585">
        <f>Corte!BG84</f>
        <v>1.5</v>
      </c>
      <c r="J29" s="584" t="str">
        <f>Corte!BI84</f>
        <v>-</v>
      </c>
    </row>
    <row r="30" spans="1:10" s="397" customFormat="1" ht="12.75" customHeight="1">
      <c r="A30" s="581"/>
      <c r="B30" s="582"/>
      <c r="C30" s="583">
        <f>Corte!AU85</f>
        <v>1.75</v>
      </c>
      <c r="D30" s="584">
        <f>Corte!AW85</f>
        <v>0.6897222222222222</v>
      </c>
      <c r="E30" s="585">
        <f>Corte!AY85</f>
        <v>1.75</v>
      </c>
      <c r="F30" s="584">
        <f>Corte!BA85</f>
        <v>0.8630555555555556</v>
      </c>
      <c r="G30" s="583">
        <f>Corte!BC85</f>
        <v>1.75</v>
      </c>
      <c r="H30" s="584">
        <f>Corte!BE85</f>
        <v>1.4119444444444444</v>
      </c>
      <c r="I30" s="585">
        <f>Corte!BG85</f>
        <v>1.75</v>
      </c>
      <c r="J30" s="584" t="str">
        <f>Corte!BI85</f>
        <v>-</v>
      </c>
    </row>
    <row r="31" spans="1:10" s="397" customFormat="1" ht="12.75" customHeight="1">
      <c r="A31" s="581"/>
      <c r="B31" s="582"/>
      <c r="C31" s="583">
        <f>Corte!AU86</f>
        <v>2</v>
      </c>
      <c r="D31" s="584">
        <f>Corte!AW86</f>
        <v>0.6933333333333334</v>
      </c>
      <c r="E31" s="585">
        <f>Corte!AY86</f>
        <v>2</v>
      </c>
      <c r="F31" s="584">
        <f>Corte!BA86</f>
        <v>0.9316666666666666</v>
      </c>
      <c r="G31" s="583">
        <f>Corte!BC86</f>
        <v>2</v>
      </c>
      <c r="H31" s="584">
        <f>Corte!BE86</f>
        <v>1.4697222222222222</v>
      </c>
      <c r="I31" s="585">
        <f>Corte!BG86</f>
        <v>2</v>
      </c>
      <c r="J31" s="584" t="str">
        <f>Corte!BI86</f>
        <v>-</v>
      </c>
    </row>
    <row r="32" spans="1:10" s="397" customFormat="1" ht="12.75" customHeight="1">
      <c r="A32" s="581"/>
      <c r="B32" s="582"/>
      <c r="C32" s="583">
        <f>Corte!AU87</f>
        <v>2.5</v>
      </c>
      <c r="D32" s="584">
        <f>Corte!AW87</f>
        <v>0.6969444444444445</v>
      </c>
      <c r="E32" s="585">
        <f>Corte!AY87</f>
        <v>2.5</v>
      </c>
      <c r="F32" s="584">
        <f>Corte!BA87</f>
        <v>0.9894444444444446</v>
      </c>
      <c r="G32" s="583">
        <f>Corte!BC87</f>
        <v>2.5</v>
      </c>
      <c r="H32" s="584">
        <f>Corte!BE87</f>
        <v>1.538333333333333</v>
      </c>
      <c r="I32" s="585">
        <f>Corte!BG87</f>
        <v>2.5</v>
      </c>
      <c r="J32" s="584" t="str">
        <f>Corte!BI87</f>
        <v>-</v>
      </c>
    </row>
    <row r="33" spans="1:10" s="397" customFormat="1" ht="12.75" customHeight="1">
      <c r="A33" s="581"/>
      <c r="B33" s="582"/>
      <c r="C33" s="583">
        <f>Corte!AU88</f>
        <v>3</v>
      </c>
      <c r="D33" s="584">
        <f>Corte!AW88</f>
        <v>0.7041666666666667</v>
      </c>
      <c r="E33" s="585">
        <f>Corte!AY88</f>
        <v>3</v>
      </c>
      <c r="F33" s="584">
        <f>Corte!BA88</f>
        <v>1.0291666666666666</v>
      </c>
      <c r="G33" s="583">
        <f>Corte!BC88</f>
        <v>3</v>
      </c>
      <c r="H33" s="584">
        <f>Corte!BE88</f>
        <v>1.621388888888889</v>
      </c>
      <c r="I33" s="585">
        <f>Corte!BG88</f>
        <v>3</v>
      </c>
      <c r="J33" s="584" t="str">
        <f>Corte!BI88</f>
        <v>-</v>
      </c>
    </row>
    <row r="34" spans="1:10" s="397" customFormat="1" ht="12.75" customHeight="1">
      <c r="A34" s="581"/>
      <c r="B34" s="582"/>
      <c r="C34" s="583">
        <f>Corte!AU89</f>
        <v>3.5</v>
      </c>
      <c r="D34" s="584">
        <f>Corte!AW89</f>
        <v>0.7077777777777778</v>
      </c>
      <c r="E34" s="585">
        <f>Corte!AY89</f>
        <v>3.5</v>
      </c>
      <c r="F34" s="584">
        <f>Corte!BA89</f>
        <v>1.0544444444444445</v>
      </c>
      <c r="G34" s="583">
        <f>Corte!BC89</f>
        <v>3.5</v>
      </c>
      <c r="H34" s="584">
        <f>Corte!BE89</f>
        <v>1.7044444444444444</v>
      </c>
      <c r="I34" s="585">
        <f>Corte!BG89</f>
        <v>3.5</v>
      </c>
      <c r="J34" s="584" t="str">
        <f>Corte!BI89</f>
        <v>-</v>
      </c>
    </row>
    <row r="35" spans="1:10" s="397" customFormat="1" ht="12.75" customHeight="1">
      <c r="A35" s="581"/>
      <c r="B35" s="582"/>
      <c r="C35" s="583">
        <f>Corte!AU90</f>
        <v>4</v>
      </c>
      <c r="D35" s="584">
        <f>Corte!AW90</f>
        <v>0.7113888888888888</v>
      </c>
      <c r="E35" s="585">
        <f>Corte!AY90</f>
        <v>4</v>
      </c>
      <c r="F35" s="584">
        <f>Corte!BA90</f>
        <v>1.0725</v>
      </c>
      <c r="G35" s="583">
        <f>Corte!BC90</f>
        <v>4</v>
      </c>
      <c r="H35" s="584">
        <f>Corte!BE90</f>
        <v>1.7694444444444444</v>
      </c>
      <c r="I35" s="585">
        <f>Corte!BG90</f>
        <v>4</v>
      </c>
      <c r="J35" s="584" t="str">
        <f>Corte!BI90</f>
        <v>-</v>
      </c>
    </row>
    <row r="36" spans="1:10" s="397" customFormat="1" ht="12.75" customHeight="1">
      <c r="A36" s="581"/>
      <c r="B36" s="582"/>
      <c r="C36" s="583">
        <f>Corte!AU91</f>
        <v>4.5</v>
      </c>
      <c r="D36" s="584">
        <f>Corte!AW91</f>
        <v>0.7113888888888888</v>
      </c>
      <c r="E36" s="585">
        <f>Corte!AY91</f>
        <v>4.5</v>
      </c>
      <c r="F36" s="584">
        <f>Corte!BA91</f>
        <v>1.0797222222222222</v>
      </c>
      <c r="G36" s="583">
        <f>Corte!BC91</f>
        <v>4.5</v>
      </c>
      <c r="H36" s="584">
        <f>Corte!BE91</f>
        <v>1.794722222222222</v>
      </c>
      <c r="I36" s="585">
        <f>Corte!BG91</f>
        <v>4.5</v>
      </c>
      <c r="J36" s="584" t="str">
        <f>Corte!BI91</f>
        <v>-</v>
      </c>
    </row>
    <row r="37" spans="1:10" s="397" customFormat="1" ht="12.75" customHeight="1">
      <c r="A37" s="581"/>
      <c r="B37" s="582"/>
      <c r="C37" s="583">
        <f>Corte!AU92</f>
        <v>5</v>
      </c>
      <c r="D37" s="584">
        <f>Corte!AW92</f>
        <v>0.7113888888888888</v>
      </c>
      <c r="E37" s="585">
        <f>Corte!AY92</f>
        <v>5</v>
      </c>
      <c r="F37" s="584">
        <f>Corte!BA92</f>
        <v>1.0833333333333333</v>
      </c>
      <c r="G37" s="583">
        <f>Corte!BC92</f>
        <v>5</v>
      </c>
      <c r="H37" s="584">
        <f>Corte!BE92</f>
        <v>1.8019444444444446</v>
      </c>
      <c r="I37" s="585">
        <f>Corte!BG92</f>
        <v>5</v>
      </c>
      <c r="J37" s="584" t="str">
        <f>Corte!BI92</f>
        <v>-</v>
      </c>
    </row>
    <row r="38" spans="1:10" s="397" customFormat="1" ht="12.75" customHeight="1">
      <c r="A38" s="581"/>
      <c r="B38" s="582"/>
      <c r="C38" s="583">
        <f>Corte!AU93</f>
        <v>6</v>
      </c>
      <c r="D38" s="584">
        <f>Corte!AW93</f>
        <v>0.6969444444444445</v>
      </c>
      <c r="E38" s="585">
        <f>Corte!AY93</f>
        <v>6</v>
      </c>
      <c r="F38" s="584">
        <f>Corte!BA93</f>
        <v>1.0580555555555555</v>
      </c>
      <c r="G38" s="583">
        <f>Corte!BC93</f>
        <v>6</v>
      </c>
      <c r="H38" s="584">
        <f>Corte!BE93</f>
        <v>1.7874999999999999</v>
      </c>
      <c r="I38" s="585">
        <f>Corte!BG93</f>
        <v>6</v>
      </c>
      <c r="J38" s="584" t="str">
        <f>Corte!BI93</f>
        <v>-</v>
      </c>
    </row>
    <row r="39" spans="1:10" s="397" customFormat="1" ht="12.75" customHeight="1">
      <c r="A39" s="581"/>
      <c r="B39" s="582"/>
      <c r="C39" s="583">
        <f>Corte!AU94</f>
        <v>7</v>
      </c>
      <c r="D39" s="584">
        <f>Corte!AW94</f>
        <v>0.6897222222222222</v>
      </c>
      <c r="E39" s="585">
        <f>Corte!AY94</f>
        <v>7</v>
      </c>
      <c r="F39" s="584">
        <f>Corte!BA94</f>
        <v>1.0363888888888888</v>
      </c>
      <c r="G39" s="583">
        <f>Corte!BC94</f>
        <v>7</v>
      </c>
      <c r="H39" s="584">
        <f>Corte!BE94</f>
        <v>1.7694444444444444</v>
      </c>
      <c r="I39" s="585">
        <f>Corte!BG94</f>
        <v>7</v>
      </c>
      <c r="J39" s="584" t="str">
        <f>Corte!BI94</f>
        <v>-</v>
      </c>
    </row>
    <row r="40" spans="1:10" s="397" customFormat="1" ht="12.75" customHeight="1">
      <c r="A40" s="581"/>
      <c r="B40" s="582"/>
      <c r="C40" s="583">
        <f>Corte!AU95</f>
        <v>8</v>
      </c>
      <c r="D40" s="584">
        <f>Corte!AW95</f>
        <v>0.6825</v>
      </c>
      <c r="E40" s="585">
        <f>Corte!AY95</f>
        <v>8</v>
      </c>
      <c r="F40" s="584">
        <f>Corte!BA95</f>
        <v>1.0183333333333333</v>
      </c>
      <c r="G40" s="583">
        <f>Corte!BC95</f>
        <v>8</v>
      </c>
      <c r="H40" s="584">
        <f>Corte!BE95</f>
        <v>1.755</v>
      </c>
      <c r="I40" s="585">
        <f>Corte!BG95</f>
        <v>8</v>
      </c>
      <c r="J40" s="584" t="str">
        <f>Corte!BI95</f>
        <v>-</v>
      </c>
    </row>
    <row r="41" spans="1:10" s="397" customFormat="1" ht="12.75" customHeight="1">
      <c r="A41" s="581"/>
      <c r="B41" s="582"/>
      <c r="C41" s="583">
        <f>Corte!AU96</f>
        <v>9</v>
      </c>
      <c r="D41" s="584">
        <f>Corte!AW96</f>
        <v>0.6752777777777778</v>
      </c>
      <c r="E41" s="585">
        <f>Corte!AY96</f>
        <v>9</v>
      </c>
      <c r="F41" s="584">
        <f>Corte!BA96</f>
        <v>1.0038888888888888</v>
      </c>
      <c r="G41" s="583">
        <f>Corte!BC96</f>
        <v>9</v>
      </c>
      <c r="H41" s="584">
        <f>Corte!BE96</f>
        <v>1.7405555555555554</v>
      </c>
      <c r="I41" s="585">
        <f>Corte!BG96</f>
        <v>9</v>
      </c>
      <c r="J41" s="584" t="str">
        <f>Corte!BI96</f>
        <v>-</v>
      </c>
    </row>
    <row r="42" spans="1:10" s="397" customFormat="1" ht="12.75" customHeight="1">
      <c r="A42" s="581"/>
      <c r="B42" s="582"/>
      <c r="C42" s="583">
        <f>Corte!AU97</f>
        <v>10</v>
      </c>
      <c r="D42" s="584">
        <f>Corte!AW97</f>
        <v>0.6680555555555556</v>
      </c>
      <c r="E42" s="585">
        <f>Corte!AY97</f>
        <v>10</v>
      </c>
      <c r="F42" s="584">
        <f>Corte!BA97</f>
        <v>0.9930555555555556</v>
      </c>
      <c r="G42" s="583">
        <f>Corte!BC97</f>
        <v>10</v>
      </c>
      <c r="H42" s="584">
        <f>Corte!BE97</f>
        <v>1.7261111111111112</v>
      </c>
      <c r="I42" s="585">
        <f>Corte!BG97</f>
        <v>10</v>
      </c>
      <c r="J42" s="584" t="str">
        <f>Corte!BI97</f>
        <v>-</v>
      </c>
    </row>
    <row r="43" spans="1:10" s="397" customFormat="1" ht="12.75" customHeight="1">
      <c r="A43" s="581"/>
      <c r="B43" s="582"/>
      <c r="C43" s="583">
        <f>Corte!AU98</f>
        <v>11</v>
      </c>
      <c r="D43" s="584">
        <f>Corte!AW98</f>
        <v>0.6608333333333333</v>
      </c>
      <c r="E43" s="585">
        <f>Corte!AY98</f>
        <v>11</v>
      </c>
      <c r="F43" s="584">
        <f>Corte!BA98</f>
        <v>0.9822222222222222</v>
      </c>
      <c r="G43" s="583">
        <f>Corte!BC98</f>
        <v>11</v>
      </c>
      <c r="H43" s="584">
        <f>Corte!BE98</f>
        <v>1.7261111111111112</v>
      </c>
      <c r="I43" s="585">
        <f>Corte!BG98</f>
        <v>11</v>
      </c>
      <c r="J43" s="584" t="str">
        <f>Corte!BI98</f>
        <v>-</v>
      </c>
    </row>
    <row r="44" spans="1:10" s="397" customFormat="1" ht="12.75" customHeight="1">
      <c r="A44" s="581"/>
      <c r="B44" s="582"/>
      <c r="C44" s="583">
        <f>Corte!AU99</f>
        <v>12</v>
      </c>
      <c r="D44" s="584">
        <f>Corte!AW99</f>
        <v>0.653611111111111</v>
      </c>
      <c r="E44" s="585">
        <f>Corte!AY99</f>
        <v>12</v>
      </c>
      <c r="F44" s="584">
        <f>Corte!BA99</f>
        <v>0.9750000000000001</v>
      </c>
      <c r="G44" s="583">
        <f>Corte!BC99</f>
        <v>12</v>
      </c>
      <c r="H44" s="584">
        <f>Corte!BE99</f>
        <v>1.7152777777777777</v>
      </c>
      <c r="I44" s="585">
        <f>Corte!BG99</f>
        <v>12</v>
      </c>
      <c r="J44" s="584" t="str">
        <f>Corte!BI99</f>
        <v>-</v>
      </c>
    </row>
    <row r="45" spans="1:10" s="397" customFormat="1" ht="12.75" customHeight="1">
      <c r="A45" s="581"/>
      <c r="B45" s="582"/>
      <c r="C45" s="583">
        <f>Corte!AU100</f>
        <v>13</v>
      </c>
      <c r="D45" s="584">
        <f>Corte!AW100</f>
        <v>0.6463888888888889</v>
      </c>
      <c r="E45" s="585">
        <f>Corte!AY100</f>
        <v>13</v>
      </c>
      <c r="F45" s="584">
        <f>Corte!BA100</f>
        <v>0.9677777777777778</v>
      </c>
      <c r="G45" s="583">
        <f>Corte!BC100</f>
        <v>13</v>
      </c>
      <c r="H45" s="584">
        <f>Corte!BE100</f>
        <v>1.7044444444444444</v>
      </c>
      <c r="I45" s="585">
        <f>Corte!BG100</f>
        <v>13</v>
      </c>
      <c r="J45" s="584" t="str">
        <f>Corte!BI100</f>
        <v>-</v>
      </c>
    </row>
    <row r="46" spans="1:10" s="397" customFormat="1" ht="12.75" customHeight="1">
      <c r="A46" s="581"/>
      <c r="B46" s="582"/>
      <c r="C46" s="583">
        <f>Corte!AU101</f>
        <v>14</v>
      </c>
      <c r="D46" s="584">
        <f>Corte!AW101</f>
        <v>0.6391666666666667</v>
      </c>
      <c r="E46" s="585">
        <f>Corte!AY101</f>
        <v>14</v>
      </c>
      <c r="F46" s="584">
        <f>Corte!BA101</f>
        <v>0.9605555555555555</v>
      </c>
      <c r="G46" s="583">
        <f>Corte!BC101</f>
        <v>14</v>
      </c>
      <c r="H46" s="584">
        <f>Corte!BE101</f>
        <v>1.6936111111111112</v>
      </c>
      <c r="I46" s="585">
        <f>Corte!BG101</f>
        <v>14</v>
      </c>
      <c r="J46" s="584" t="str">
        <f>Corte!BI101</f>
        <v>-</v>
      </c>
    </row>
    <row r="47" spans="1:10" s="397" customFormat="1" ht="12.75" customHeight="1">
      <c r="A47" s="581"/>
      <c r="B47" s="582"/>
      <c r="C47" s="583">
        <f>Corte!AU102</f>
        <v>15</v>
      </c>
      <c r="D47" s="584">
        <f>Corte!AW102</f>
        <v>0.6355555555555555</v>
      </c>
      <c r="E47" s="585">
        <f>Corte!AY102</f>
        <v>15</v>
      </c>
      <c r="F47" s="584">
        <f>Corte!BA102</f>
        <v>0.9569444444444445</v>
      </c>
      <c r="G47" s="583">
        <f>Corte!BC102</f>
        <v>15</v>
      </c>
      <c r="H47" s="584">
        <f>Corte!BE102</f>
        <v>1.686388888888889</v>
      </c>
      <c r="I47" s="585">
        <f>Corte!BG102</f>
        <v>15</v>
      </c>
      <c r="J47" s="584" t="str">
        <f>Corte!BI102</f>
        <v>-</v>
      </c>
    </row>
    <row r="48" spans="1:10" s="397" customFormat="1" ht="12.75" customHeight="1">
      <c r="A48" s="581"/>
      <c r="B48" s="582"/>
      <c r="C48" s="583">
        <f>Corte!AU103</f>
        <v>16</v>
      </c>
      <c r="D48" s="584">
        <f>Corte!AW103</f>
        <v>0.6319444444444444</v>
      </c>
      <c r="E48" s="585">
        <f>Corte!AY103</f>
        <v>16</v>
      </c>
      <c r="F48" s="584">
        <f>Corte!BA103</f>
        <v>0.9533333333333334</v>
      </c>
      <c r="G48" s="583">
        <f>Corte!BC103</f>
        <v>16</v>
      </c>
      <c r="H48" s="584">
        <f>Corte!BE103</f>
        <v>1.6791666666666667</v>
      </c>
      <c r="I48" s="585">
        <f>Corte!BG103</f>
        <v>16</v>
      </c>
      <c r="J48" s="584" t="str">
        <f>Corte!BI103</f>
        <v>-</v>
      </c>
    </row>
    <row r="49" spans="1:10" s="397" customFormat="1" ht="12.75" customHeight="1">
      <c r="A49" s="581"/>
      <c r="B49" s="582"/>
      <c r="C49" s="583">
        <f>Corte!AU104</f>
        <v>17</v>
      </c>
      <c r="D49" s="584">
        <f>Corte!AW104</f>
        <v>0.6283333333333333</v>
      </c>
      <c r="E49" s="585">
        <f>Corte!AY104</f>
        <v>17</v>
      </c>
      <c r="F49" s="584">
        <f>Corte!BA104</f>
        <v>0.9497222222222224</v>
      </c>
      <c r="G49" s="583">
        <f>Corte!BC104</f>
        <v>17</v>
      </c>
      <c r="H49" s="584">
        <f>Corte!BE104</f>
        <v>1.6719444444444447</v>
      </c>
      <c r="I49" s="585">
        <f>Corte!BG104</f>
        <v>17</v>
      </c>
      <c r="J49" s="584" t="str">
        <f>Corte!BI104</f>
        <v>-</v>
      </c>
    </row>
    <row r="50" spans="1:10" s="397" customFormat="1" ht="12.75" customHeight="1">
      <c r="A50" s="581"/>
      <c r="B50" s="582"/>
      <c r="C50" s="583">
        <f>Corte!AU105</f>
        <v>18</v>
      </c>
      <c r="D50" s="584">
        <f>Corte!AW105</f>
        <v>0.6211111111111111</v>
      </c>
      <c r="E50" s="585">
        <f>Corte!AY105</f>
        <v>18</v>
      </c>
      <c r="F50" s="584">
        <f>Corte!BA105</f>
        <v>0.9425</v>
      </c>
      <c r="G50" s="583">
        <f>Corte!BC105</f>
        <v>18</v>
      </c>
      <c r="H50" s="584">
        <f>Corte!BE105</f>
        <v>1.6611111111111112</v>
      </c>
      <c r="I50" s="585">
        <f>Corte!BG105</f>
        <v>18</v>
      </c>
      <c r="J50" s="584" t="str">
        <f>Corte!BI105</f>
        <v>-</v>
      </c>
    </row>
    <row r="51" spans="1:10" s="397" customFormat="1" ht="12.75" customHeight="1">
      <c r="A51" s="581"/>
      <c r="B51" s="582"/>
      <c r="C51" s="583">
        <f>Corte!AU106</f>
        <v>18.999999999999996</v>
      </c>
      <c r="D51" s="584">
        <f>Corte!AW106</f>
        <v>0.6175</v>
      </c>
      <c r="E51" s="585">
        <f>Corte!AY106</f>
        <v>18.999999999999996</v>
      </c>
      <c r="F51" s="584">
        <f>Corte!BA106</f>
        <v>0.938888888888889</v>
      </c>
      <c r="G51" s="583">
        <f>Corte!BC106</f>
        <v>18.999999999999996</v>
      </c>
      <c r="H51" s="584">
        <f>Corte!BE106</f>
        <v>1.653888888888889</v>
      </c>
      <c r="I51" s="585">
        <f>Corte!BG106</f>
        <v>18.999999999999996</v>
      </c>
      <c r="J51" s="584" t="str">
        <f>Corte!BI106</f>
        <v>-</v>
      </c>
    </row>
    <row r="52" spans="1:10" s="397" customFormat="1" ht="12.75" customHeight="1" thickBot="1">
      <c r="A52" s="581"/>
      <c r="B52" s="582"/>
      <c r="C52" s="586">
        <f>Corte!AU107</f>
        <v>20</v>
      </c>
      <c r="D52" s="587">
        <f>Corte!AW107</f>
        <v>0.6138888888888889</v>
      </c>
      <c r="E52" s="588">
        <f>Corte!AY107</f>
        <v>20</v>
      </c>
      <c r="F52" s="587">
        <f>Corte!BA107</f>
        <v>0.938888888888889</v>
      </c>
      <c r="G52" s="586">
        <f>Corte!BC107</f>
        <v>20</v>
      </c>
      <c r="H52" s="587">
        <f>Corte!BE107</f>
        <v>1.650277777777778</v>
      </c>
      <c r="I52" s="588">
        <f>Corte!BG107</f>
        <v>20</v>
      </c>
      <c r="J52" s="587" t="str">
        <f>Corte!BI107</f>
        <v>-</v>
      </c>
    </row>
    <row r="53" s="397" customFormat="1" ht="12.75" customHeight="1"/>
    <row r="54" spans="3:6" s="95" customFormat="1" ht="12.75" customHeight="1">
      <c r="C54" s="402"/>
      <c r="D54" s="402"/>
      <c r="E54" s="402"/>
      <c r="F54" s="402"/>
    </row>
    <row r="55" spans="2:6" s="95" customFormat="1" ht="12.75" customHeight="1">
      <c r="B55" s="96"/>
      <c r="D55" s="286"/>
      <c r="F55" s="286"/>
    </row>
    <row r="56" spans="2:6" s="95" customFormat="1" ht="12.75" customHeight="1">
      <c r="B56" s="96"/>
      <c r="D56" s="286"/>
      <c r="F56" s="286"/>
    </row>
    <row r="57" s="95" customFormat="1" ht="12.75" customHeight="1"/>
    <row r="58" s="397" customFormat="1" ht="12.75" customHeight="1"/>
    <row r="59" s="397" customFormat="1" ht="12.75" customHeight="1"/>
    <row r="60" s="397" customFormat="1" ht="12.75" customHeight="1"/>
    <row r="61" s="397" customFormat="1" ht="12.75" customHeight="1"/>
    <row r="62" s="397" customFormat="1" ht="12.75" customHeight="1"/>
    <row r="63" s="397" customFormat="1" ht="12.75" customHeight="1"/>
    <row r="64" s="397" customFormat="1" ht="12.75" customHeight="1"/>
    <row r="65" s="397" customFormat="1" ht="12.75" customHeight="1"/>
    <row r="66" s="397" customFormat="1" ht="12.75" customHeight="1"/>
    <row r="67" s="397" customFormat="1" ht="12.75" customHeight="1"/>
    <row r="68" s="397" customFormat="1" ht="12.75" customHeight="1"/>
    <row r="69" s="397" customFormat="1" ht="12.75" customHeight="1"/>
    <row r="70" s="397" customFormat="1" ht="12.75" customHeight="1"/>
    <row r="71" s="397" customFormat="1" ht="12.75" customHeight="1"/>
    <row r="72" s="397" customFormat="1" ht="12.75" customHeight="1"/>
    <row r="73" s="397" customFormat="1" ht="12.75" customHeight="1"/>
  </sheetData>
  <sheetProtection password="C8FD" sheet="1" objects="1" scenarios="1"/>
  <printOptions/>
  <pageMargins left="0.984251968503937" right="0.3937007874015748" top="1.4960629921259843" bottom="0.7874015748031497" header="0" footer="0"/>
  <pageSetup blackAndWhite="1" firstPageNumber="1" useFirstPageNumber="1" fitToHeight="1" fitToWidth="1" horizontalDpi="240" verticalDpi="24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J58"/>
  <sheetViews>
    <sheetView zoomScalePageLayoutView="0" workbookViewId="0" topLeftCell="A17">
      <selection activeCell="E8" sqref="E8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10" width="9.7109375" style="105" customWidth="1"/>
    <col min="11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1 SEPTIEMBRE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C2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5" ht="12.75" customHeight="1" thickBot="1">
      <c r="A13" s="95"/>
      <c r="B13" s="96"/>
      <c r="C13" s="664"/>
      <c r="D13" s="560"/>
      <c r="E13" s="560"/>
    </row>
    <row r="14" spans="1:10" s="397" customFormat="1" ht="12.75" customHeight="1" thickBot="1">
      <c r="A14" s="415" t="s">
        <v>30</v>
      </c>
      <c r="B14" s="418" t="s">
        <v>31</v>
      </c>
      <c r="C14" s="563"/>
      <c r="D14" s="562">
        <f>Corte!AU71</f>
        <v>0.5</v>
      </c>
      <c r="E14" s="563"/>
      <c r="F14" s="562">
        <f>Corte!AY71</f>
        <v>1</v>
      </c>
      <c r="G14" s="563"/>
      <c r="H14" s="562">
        <f>Corte!BC71</f>
        <v>2</v>
      </c>
      <c r="I14" s="563"/>
      <c r="J14" s="562">
        <f>Corte!BG71</f>
        <v>0</v>
      </c>
    </row>
    <row r="15" ht="12.75" customHeight="1" thickBot="1"/>
    <row r="16" spans="1:10" s="397" customFormat="1" ht="12.75" customHeight="1">
      <c r="A16" s="596" t="s">
        <v>149</v>
      </c>
      <c r="B16" s="597"/>
      <c r="C16" s="593" t="s">
        <v>79</v>
      </c>
      <c r="D16" s="576" t="s">
        <v>79</v>
      </c>
      <c r="E16" s="593" t="s">
        <v>79</v>
      </c>
      <c r="F16" s="576" t="s">
        <v>79</v>
      </c>
      <c r="G16" s="593" t="s">
        <v>79</v>
      </c>
      <c r="H16" s="576" t="s">
        <v>79</v>
      </c>
      <c r="I16" s="593" t="s">
        <v>79</v>
      </c>
      <c r="J16" s="576" t="s">
        <v>79</v>
      </c>
    </row>
    <row r="17" spans="1:10" s="397" customFormat="1" ht="12.75" customHeight="1" thickBot="1">
      <c r="A17" s="598" t="s">
        <v>147</v>
      </c>
      <c r="B17" s="599"/>
      <c r="C17" s="594" t="s">
        <v>83</v>
      </c>
      <c r="D17" s="578" t="s">
        <v>85</v>
      </c>
      <c r="E17" s="594" t="s">
        <v>83</v>
      </c>
      <c r="F17" s="578" t="s">
        <v>85</v>
      </c>
      <c r="G17" s="594" t="s">
        <v>83</v>
      </c>
      <c r="H17" s="578" t="s">
        <v>85</v>
      </c>
      <c r="I17" s="594" t="s">
        <v>83</v>
      </c>
      <c r="J17" s="578" t="s">
        <v>85</v>
      </c>
    </row>
    <row r="18" spans="1:10" s="397" customFormat="1" ht="12.75" customHeight="1" thickBot="1">
      <c r="A18" s="600" t="s">
        <v>148</v>
      </c>
      <c r="B18" s="601"/>
      <c r="C18" s="595" t="s">
        <v>60</v>
      </c>
      <c r="D18" s="580" t="s">
        <v>60</v>
      </c>
      <c r="E18" s="595" t="s">
        <v>60</v>
      </c>
      <c r="F18" s="580" t="s">
        <v>60</v>
      </c>
      <c r="G18" s="595" t="s">
        <v>60</v>
      </c>
      <c r="H18" s="580" t="s">
        <v>60</v>
      </c>
      <c r="I18" s="595" t="s">
        <v>60</v>
      </c>
      <c r="J18" s="580" t="s">
        <v>60</v>
      </c>
    </row>
    <row r="19" spans="1:10" s="397" customFormat="1" ht="12.75" customHeight="1">
      <c r="A19" s="581"/>
      <c r="B19" s="582"/>
      <c r="C19" s="681">
        <f>Corte!AU74</f>
        <v>0</v>
      </c>
      <c r="D19" s="682">
        <f>Corte!AV74</f>
        <v>0</v>
      </c>
      <c r="E19" s="683">
        <f>Corte!AY74</f>
        <v>0</v>
      </c>
      <c r="F19" s="682">
        <f>Corte!AZ74</f>
        <v>0</v>
      </c>
      <c r="G19" s="681">
        <f>Corte!BC74</f>
        <v>0</v>
      </c>
      <c r="H19" s="682">
        <f>Corte!BD74</f>
        <v>0</v>
      </c>
      <c r="I19" s="683">
        <f>Corte!BG74</f>
        <v>0</v>
      </c>
      <c r="J19" s="682">
        <f>Corte!BH74</f>
        <v>0</v>
      </c>
    </row>
    <row r="20" spans="1:10" s="397" customFormat="1" ht="12.75" customHeight="1">
      <c r="A20" s="581"/>
      <c r="B20" s="582"/>
      <c r="C20" s="583">
        <f>Corte!AU75</f>
        <v>0.049999999999999996</v>
      </c>
      <c r="D20" s="614">
        <f>Corte!AV75</f>
        <v>-0.014999999999998348</v>
      </c>
      <c r="E20" s="585">
        <f>Corte!AY75</f>
        <v>0.049999999999999996</v>
      </c>
      <c r="F20" s="614">
        <f>Corte!AZ75</f>
        <v>-0.017999999999995797</v>
      </c>
      <c r="G20" s="583">
        <f>Corte!BC75</f>
        <v>0.049999999999999996</v>
      </c>
      <c r="H20" s="614">
        <f>Corte!BD75</f>
        <v>-0.034999999999996145</v>
      </c>
      <c r="I20" s="585">
        <f>Corte!BG75</f>
        <v>0.049999999999999996</v>
      </c>
      <c r="J20" s="614">
        <f>Corte!BH75</f>
        <v>-51.44499999999999</v>
      </c>
    </row>
    <row r="21" spans="1:10" s="397" customFormat="1" ht="12.75" customHeight="1">
      <c r="A21" s="581"/>
      <c r="B21" s="582"/>
      <c r="C21" s="583">
        <f>Corte!AU76</f>
        <v>0.09999999999999999</v>
      </c>
      <c r="D21" s="614">
        <f>Corte!AV76</f>
        <v>-0.024999999999997247</v>
      </c>
      <c r="E21" s="585">
        <f>Corte!AY76</f>
        <v>0.09999999999999999</v>
      </c>
      <c r="F21" s="614">
        <f>Corte!AZ76</f>
        <v>-0.05299999999999194</v>
      </c>
      <c r="G21" s="583">
        <f>Corte!BC76</f>
        <v>0.09999999999999999</v>
      </c>
      <c r="H21" s="614">
        <f>Corte!BD76</f>
        <v>-0.039999999999995595</v>
      </c>
      <c r="I21" s="585">
        <f>Corte!BG76</f>
        <v>0.09999999999999999</v>
      </c>
      <c r="J21" s="614">
        <f>Corte!BH76</f>
        <v>-51.44499999999999</v>
      </c>
    </row>
    <row r="22" spans="1:10" s="397" customFormat="1" ht="12.75" customHeight="1">
      <c r="A22" s="581"/>
      <c r="B22" s="582"/>
      <c r="C22" s="583">
        <f>Corte!AU77</f>
        <v>0.19999999999999998</v>
      </c>
      <c r="D22" s="614">
        <f>Corte!AV77</f>
        <v>-0.029999999999996696</v>
      </c>
      <c r="E22" s="585">
        <f>Corte!AY77</f>
        <v>0.19999999999999998</v>
      </c>
      <c r="F22" s="614">
        <f>Corte!AZ77</f>
        <v>-0.05799999999999139</v>
      </c>
      <c r="G22" s="583">
        <f>Corte!BC77</f>
        <v>0.19999999999999998</v>
      </c>
      <c r="H22" s="614">
        <f>Corte!BD77</f>
        <v>-0.04999999999999449</v>
      </c>
      <c r="I22" s="585">
        <f>Corte!BG77</f>
        <v>0.19999999999999998</v>
      </c>
      <c r="J22" s="614">
        <f>Corte!BH77</f>
        <v>-51.44499999999999</v>
      </c>
    </row>
    <row r="23" spans="1:10" s="397" customFormat="1" ht="12.75" customHeight="1">
      <c r="A23" s="581"/>
      <c r="B23" s="582"/>
      <c r="C23" s="583">
        <f>Corte!AU78</f>
        <v>0.3</v>
      </c>
      <c r="D23" s="614">
        <f>Corte!AV78</f>
        <v>-0.019999999999997797</v>
      </c>
      <c r="E23" s="585">
        <f>Corte!AY78</f>
        <v>0.3</v>
      </c>
      <c r="F23" s="614">
        <f>Corte!AZ78</f>
        <v>-0.06800000000000139</v>
      </c>
      <c r="G23" s="583">
        <f>Corte!BC78</f>
        <v>0.3</v>
      </c>
      <c r="H23" s="614">
        <f>Corte!BD78</f>
        <v>-0.05499999999999394</v>
      </c>
      <c r="I23" s="585">
        <f>Corte!BG78</f>
        <v>0.3</v>
      </c>
      <c r="J23" s="614">
        <f>Corte!BH78</f>
        <v>-51.44499999999999</v>
      </c>
    </row>
    <row r="24" spans="1:10" s="397" customFormat="1" ht="12.75" customHeight="1">
      <c r="A24" s="581"/>
      <c r="B24" s="582"/>
      <c r="C24" s="583">
        <f>Corte!AU79</f>
        <v>0.39999999999999997</v>
      </c>
      <c r="D24" s="614">
        <f>Corte!AV79</f>
        <v>0.050000000000005596</v>
      </c>
      <c r="E24" s="585">
        <f>Corte!AY79</f>
        <v>0.39999999999999997</v>
      </c>
      <c r="F24" s="614">
        <f>Corte!AZ79</f>
        <v>-0.07300000000000084</v>
      </c>
      <c r="G24" s="583">
        <f>Corte!BC79</f>
        <v>0.39999999999999997</v>
      </c>
      <c r="H24" s="614">
        <f>Corte!BD79</f>
        <v>-0.06999999999999229</v>
      </c>
      <c r="I24" s="585">
        <f>Corte!BG79</f>
        <v>0.39999999999999997</v>
      </c>
      <c r="J24" s="614">
        <f>Corte!BH79</f>
        <v>-51.44499999999999</v>
      </c>
    </row>
    <row r="25" spans="1:10" s="397" customFormat="1" ht="12.75" customHeight="1">
      <c r="A25" s="581"/>
      <c r="B25" s="582"/>
      <c r="C25" s="583">
        <f>Corte!AU80</f>
        <v>0.5</v>
      </c>
      <c r="D25" s="614">
        <f>Corte!AV80</f>
        <v>0.10999999999999899</v>
      </c>
      <c r="E25" s="585">
        <f>Corte!AY80</f>
        <v>0.5</v>
      </c>
      <c r="F25" s="614">
        <f>Corte!AZ80</f>
        <v>-0.07300000000000084</v>
      </c>
      <c r="G25" s="583">
        <f>Corte!BC80</f>
        <v>0.5</v>
      </c>
      <c r="H25" s="614">
        <f>Corte!BD80</f>
        <v>-0.09000000000000119</v>
      </c>
      <c r="I25" s="585">
        <f>Corte!BG80</f>
        <v>0.5</v>
      </c>
      <c r="J25" s="614">
        <f>Corte!BH80</f>
        <v>-51.44499999999999</v>
      </c>
    </row>
    <row r="26" spans="1:10" s="397" customFormat="1" ht="12.75" customHeight="1">
      <c r="A26" s="581"/>
      <c r="B26" s="582"/>
      <c r="C26" s="583">
        <f>Corte!AU81</f>
        <v>0.75</v>
      </c>
      <c r="D26" s="614">
        <f>Corte!AV81</f>
        <v>0.13500000000000734</v>
      </c>
      <c r="E26" s="585">
        <f>Corte!AY81</f>
        <v>0.75</v>
      </c>
      <c r="F26" s="614">
        <f>Corte!AZ81</f>
        <v>-0.022999999999995246</v>
      </c>
      <c r="G26" s="583">
        <f>Corte!BC81</f>
        <v>0.75</v>
      </c>
      <c r="H26" s="614">
        <f>Corte!BD81</f>
        <v>-0.09000000000000119</v>
      </c>
      <c r="I26" s="585">
        <f>Corte!BG81</f>
        <v>0.75</v>
      </c>
      <c r="J26" s="614">
        <f>Corte!BH81</f>
        <v>-51.44499999999999</v>
      </c>
    </row>
    <row r="27" spans="1:10" s="397" customFormat="1" ht="12.75" customHeight="1">
      <c r="A27" s="581"/>
      <c r="B27" s="582"/>
      <c r="C27" s="583">
        <f>Corte!AU82</f>
        <v>1</v>
      </c>
      <c r="D27" s="614">
        <f>Corte!AV82</f>
        <v>0.28000000000000247</v>
      </c>
      <c r="E27" s="585">
        <f>Corte!AY82</f>
        <v>1</v>
      </c>
      <c r="F27" s="614">
        <f>Corte!AZ82</f>
        <v>0.012000000000000899</v>
      </c>
      <c r="G27" s="583">
        <f>Corte!BC82</f>
        <v>1</v>
      </c>
      <c r="H27" s="614">
        <f>Corte!BD82</f>
        <v>-0.09000000000000119</v>
      </c>
      <c r="I27" s="585">
        <f>Corte!BG82</f>
        <v>1</v>
      </c>
      <c r="J27" s="614">
        <f>Corte!BH82</f>
        <v>-51.44499999999999</v>
      </c>
    </row>
    <row r="28" spans="1:10" s="397" customFormat="1" ht="12.75" customHeight="1">
      <c r="A28" s="581"/>
      <c r="B28" s="582"/>
      <c r="C28" s="583">
        <f>Corte!AU83</f>
        <v>1.25</v>
      </c>
      <c r="D28" s="614">
        <f>Corte!AV83</f>
        <v>0.385000000000002</v>
      </c>
      <c r="E28" s="585">
        <f>Corte!AY83</f>
        <v>1.25</v>
      </c>
      <c r="F28" s="614">
        <f>Corte!AZ83</f>
        <v>0.06700000000000594</v>
      </c>
      <c r="G28" s="583">
        <f>Corte!BC83</f>
        <v>1.25</v>
      </c>
      <c r="H28" s="614">
        <f>Corte!BD83</f>
        <v>-0.04999999999999449</v>
      </c>
      <c r="I28" s="585">
        <f>Corte!BG83</f>
        <v>1.25</v>
      </c>
      <c r="J28" s="614">
        <f>Corte!BH83</f>
        <v>-51.44499999999999</v>
      </c>
    </row>
    <row r="29" spans="1:10" s="397" customFormat="1" ht="12.75" customHeight="1">
      <c r="A29" s="581"/>
      <c r="B29" s="582"/>
      <c r="C29" s="583">
        <f>Corte!AU84</f>
        <v>1.5</v>
      </c>
      <c r="D29" s="614">
        <f>Corte!AV84</f>
        <v>0.6450000000000067</v>
      </c>
      <c r="E29" s="585">
        <f>Corte!AY84</f>
        <v>1.5</v>
      </c>
      <c r="F29" s="614">
        <f>Corte!AZ84</f>
        <v>0.14200000000000879</v>
      </c>
      <c r="G29" s="583">
        <f>Corte!BC84</f>
        <v>1.5</v>
      </c>
      <c r="H29" s="614">
        <f>Corte!BD84</f>
        <v>-0.029999999999996696</v>
      </c>
      <c r="I29" s="585">
        <f>Corte!BG84</f>
        <v>1.5</v>
      </c>
      <c r="J29" s="614">
        <f>Corte!BH84</f>
        <v>-51.44499999999999</v>
      </c>
    </row>
    <row r="30" spans="1:10" s="397" customFormat="1" ht="12.75" customHeight="1">
      <c r="A30" s="581"/>
      <c r="B30" s="582"/>
      <c r="C30" s="583">
        <f>Corte!AU85</f>
        <v>1.75</v>
      </c>
      <c r="D30" s="614">
        <f>Corte!AV85</f>
        <v>0.7600000000000051</v>
      </c>
      <c r="E30" s="585">
        <f>Corte!AY85</f>
        <v>1.75</v>
      </c>
      <c r="F30" s="614">
        <f>Corte!AZ85</f>
        <v>0.21700000000000053</v>
      </c>
      <c r="G30" s="583">
        <f>Corte!BC85</f>
        <v>1.75</v>
      </c>
      <c r="H30" s="614">
        <f>Corte!BD85</f>
        <v>0.02500000000000835</v>
      </c>
      <c r="I30" s="585">
        <f>Corte!BG85</f>
        <v>1.75</v>
      </c>
      <c r="J30" s="614">
        <f>Corte!BH85</f>
        <v>-51.44499999999999</v>
      </c>
    </row>
    <row r="31" spans="1:10" s="397" customFormat="1" ht="12.75" customHeight="1">
      <c r="A31" s="581"/>
      <c r="B31" s="582"/>
      <c r="C31" s="583">
        <f>Corte!AU86</f>
        <v>2</v>
      </c>
      <c r="D31" s="614">
        <f>Corte!AV86</f>
        <v>1.3400000000000079</v>
      </c>
      <c r="E31" s="585">
        <f>Corte!AY86</f>
        <v>2</v>
      </c>
      <c r="F31" s="614">
        <f>Corte!AZ86</f>
        <v>0.33199999999999896</v>
      </c>
      <c r="G31" s="583">
        <f>Corte!BC86</f>
        <v>2</v>
      </c>
      <c r="H31" s="614">
        <f>Corte!BD86</f>
        <v>0.14000000000000679</v>
      </c>
      <c r="I31" s="585">
        <f>Corte!BG86</f>
        <v>2</v>
      </c>
      <c r="J31" s="614">
        <f>Corte!BH86</f>
        <v>-51.44499999999999</v>
      </c>
    </row>
    <row r="32" spans="1:10" s="397" customFormat="1" ht="12.75" customHeight="1">
      <c r="A32" s="581"/>
      <c r="B32" s="582"/>
      <c r="C32" s="583">
        <f>Corte!AU87</f>
        <v>2.5</v>
      </c>
      <c r="D32" s="614">
        <f>Corte!AV87</f>
        <v>1.6450000000000076</v>
      </c>
      <c r="E32" s="585">
        <f>Corte!AY87</f>
        <v>2.5</v>
      </c>
      <c r="F32" s="614">
        <f>Corte!AZ87</f>
        <v>0.5220000000000002</v>
      </c>
      <c r="G32" s="583">
        <f>Corte!BC87</f>
        <v>2.5</v>
      </c>
      <c r="H32" s="614">
        <f>Corte!BD87</f>
        <v>0.2500000000000058</v>
      </c>
      <c r="I32" s="585">
        <f>Corte!BG87</f>
        <v>2.5</v>
      </c>
      <c r="J32" s="614">
        <f>Corte!BH87</f>
        <v>-51.44499999999999</v>
      </c>
    </row>
    <row r="33" spans="1:10" s="397" customFormat="1" ht="12.75" customHeight="1">
      <c r="A33" s="581"/>
      <c r="B33" s="582"/>
      <c r="C33" s="583">
        <f>Corte!AU88</f>
        <v>3</v>
      </c>
      <c r="D33" s="614">
        <f>Corte!AV88</f>
        <v>2.1299999999999986</v>
      </c>
      <c r="E33" s="585">
        <f>Corte!AY88</f>
        <v>3</v>
      </c>
      <c r="F33" s="614">
        <f>Corte!AZ88</f>
        <v>0.7820000000000049</v>
      </c>
      <c r="G33" s="583">
        <f>Corte!BC88</f>
        <v>3</v>
      </c>
      <c r="H33" s="614">
        <f>Corte!BD88</f>
        <v>0.4650000000000043</v>
      </c>
      <c r="I33" s="585">
        <f>Corte!BG88</f>
        <v>3</v>
      </c>
      <c r="J33" s="614">
        <f>Corte!BH88</f>
        <v>-51.44499999999999</v>
      </c>
    </row>
    <row r="34" spans="1:10" s="397" customFormat="1" ht="12.75" customHeight="1">
      <c r="A34" s="581"/>
      <c r="B34" s="582"/>
      <c r="C34" s="583">
        <f>Corte!AU89</f>
        <v>3.5</v>
      </c>
      <c r="D34" s="614">
        <f>Corte!AV89</f>
        <v>2.400000000000002</v>
      </c>
      <c r="E34" s="585">
        <f>Corte!AY89</f>
        <v>3.5</v>
      </c>
      <c r="F34" s="614">
        <f>Corte!AZ89</f>
        <v>1.0520000000000085</v>
      </c>
      <c r="G34" s="583">
        <f>Corte!BC89</f>
        <v>3.5</v>
      </c>
      <c r="H34" s="614">
        <f>Corte!BD89</f>
        <v>0.6850000000000023</v>
      </c>
      <c r="I34" s="585">
        <f>Corte!BG89</f>
        <v>3.5</v>
      </c>
      <c r="J34" s="614">
        <f>Corte!BH89</f>
        <v>-51.44499999999999</v>
      </c>
    </row>
    <row r="35" spans="1:10" s="397" customFormat="1" ht="12.75" customHeight="1">
      <c r="A35" s="581"/>
      <c r="B35" s="582"/>
      <c r="C35" s="583">
        <f>Corte!AU90</f>
        <v>4</v>
      </c>
      <c r="D35" s="614">
        <f>Corte!AV90</f>
        <v>2.6450000000000085</v>
      </c>
      <c r="E35" s="585">
        <f>Corte!AY90</f>
        <v>4</v>
      </c>
      <c r="F35" s="614">
        <f>Corte!AZ90</f>
        <v>1.4020000000000032</v>
      </c>
      <c r="G35" s="583">
        <f>Corte!BC90</f>
        <v>4</v>
      </c>
      <c r="H35" s="614">
        <f>Corte!BD90</f>
        <v>0.945000000000007</v>
      </c>
      <c r="I35" s="585">
        <f>Corte!BG90</f>
        <v>4</v>
      </c>
      <c r="J35" s="614">
        <f>Corte!BH90</f>
        <v>-51.44499999999999</v>
      </c>
    </row>
    <row r="36" spans="1:10" s="397" customFormat="1" ht="12.75" customHeight="1">
      <c r="A36" s="581"/>
      <c r="B36" s="582"/>
      <c r="C36" s="583">
        <f>Corte!AU91</f>
        <v>4.5</v>
      </c>
      <c r="D36" s="614">
        <f>Corte!AV91</f>
        <v>2.8100000000000014</v>
      </c>
      <c r="E36" s="585">
        <f>Corte!AY91</f>
        <v>4.5</v>
      </c>
      <c r="F36" s="614">
        <f>Corte!AZ91</f>
        <v>1.7920000000000047</v>
      </c>
      <c r="G36" s="583">
        <f>Corte!BC91</f>
        <v>4.5</v>
      </c>
      <c r="H36" s="614">
        <f>Corte!BD91</f>
        <v>1.1850000000000027</v>
      </c>
      <c r="I36" s="585">
        <f>Corte!BG91</f>
        <v>4.5</v>
      </c>
      <c r="J36" s="614">
        <f>Corte!BH91</f>
        <v>-51.44499999999999</v>
      </c>
    </row>
    <row r="37" spans="1:10" s="397" customFormat="1" ht="12.75" customHeight="1">
      <c r="A37" s="581"/>
      <c r="B37" s="582"/>
      <c r="C37" s="583">
        <f>Corte!AU92</f>
        <v>5</v>
      </c>
      <c r="D37" s="614">
        <f>Corte!AV92</f>
        <v>2.995000000000003</v>
      </c>
      <c r="E37" s="585">
        <f>Corte!AY92</f>
        <v>5</v>
      </c>
      <c r="F37" s="614">
        <f>Corte!AZ92</f>
        <v>2.2419999999999995</v>
      </c>
      <c r="G37" s="583">
        <f>Corte!BC92</f>
        <v>5</v>
      </c>
      <c r="H37" s="614">
        <f>Corte!BD92</f>
        <v>1.4900000000000024</v>
      </c>
      <c r="I37" s="585">
        <f>Corte!BG92</f>
        <v>5</v>
      </c>
      <c r="J37" s="614">
        <f>Corte!BH92</f>
        <v>-51.44499999999999</v>
      </c>
    </row>
    <row r="38" spans="1:10" s="397" customFormat="1" ht="12.75" customHeight="1">
      <c r="A38" s="581"/>
      <c r="B38" s="582"/>
      <c r="C38" s="583">
        <f>Corte!AU93</f>
        <v>6</v>
      </c>
      <c r="D38" s="614">
        <f>Corte!AV93</f>
        <v>3.3800000000000052</v>
      </c>
      <c r="E38" s="585">
        <f>Corte!AY93</f>
        <v>6</v>
      </c>
      <c r="F38" s="614">
        <f>Corte!AZ93</f>
        <v>2.742</v>
      </c>
      <c r="G38" s="583">
        <f>Corte!BC93</f>
        <v>6</v>
      </c>
      <c r="H38" s="614">
        <f>Corte!BD93</f>
        <v>1.770000000000005</v>
      </c>
      <c r="I38" s="585">
        <f>Corte!BG93</f>
        <v>6</v>
      </c>
      <c r="J38" s="614">
        <f>Corte!BH93</f>
        <v>-51.44499999999999</v>
      </c>
    </row>
    <row r="39" spans="1:10" s="397" customFormat="1" ht="12.75" customHeight="1">
      <c r="A39" s="581"/>
      <c r="B39" s="582"/>
      <c r="C39" s="583">
        <f>Corte!AU94</f>
        <v>7</v>
      </c>
      <c r="D39" s="614">
        <f>Corte!AV94</f>
        <v>3.7900000000000045</v>
      </c>
      <c r="E39" s="585">
        <f>Corte!AY94</f>
        <v>7</v>
      </c>
      <c r="F39" s="614">
        <f>Corte!AZ94</f>
        <v>2.8670000000000084</v>
      </c>
      <c r="G39" s="583">
        <f>Corte!BC94</f>
        <v>7</v>
      </c>
      <c r="H39" s="614">
        <f>Corte!BD94</f>
        <v>2.0600000000000063</v>
      </c>
      <c r="I39" s="585">
        <f>Corte!BG94</f>
        <v>7</v>
      </c>
      <c r="J39" s="614">
        <f>Corte!BH94</f>
        <v>-51.44499999999999</v>
      </c>
    </row>
    <row r="40" spans="1:10" s="397" customFormat="1" ht="12.75" customHeight="1">
      <c r="A40" s="581"/>
      <c r="B40" s="582"/>
      <c r="C40" s="583">
        <f>Corte!AU95</f>
        <v>8</v>
      </c>
      <c r="D40" s="614">
        <f>Corte!AV95</f>
        <v>4.190000000000005</v>
      </c>
      <c r="E40" s="585">
        <f>Corte!AY95</f>
        <v>8</v>
      </c>
      <c r="F40" s="614">
        <f>Corte!AZ95</f>
        <v>2.8670000000000084</v>
      </c>
      <c r="G40" s="583">
        <f>Corte!BC95</f>
        <v>8</v>
      </c>
      <c r="H40" s="614">
        <f>Corte!BD95</f>
        <v>2.2150000000000003</v>
      </c>
      <c r="I40" s="585">
        <f>Corte!BG95</f>
        <v>8</v>
      </c>
      <c r="J40" s="614">
        <f>Corte!BH95</f>
        <v>-51.44499999999999</v>
      </c>
    </row>
    <row r="41" spans="1:10" s="397" customFormat="1" ht="12.75" customHeight="1">
      <c r="A41" s="581"/>
      <c r="B41" s="582"/>
      <c r="C41" s="583">
        <f>Corte!AU96</f>
        <v>9</v>
      </c>
      <c r="D41" s="614">
        <f>Corte!AV96</f>
        <v>4.515000000000002</v>
      </c>
      <c r="E41" s="585">
        <f>Corte!AY96</f>
        <v>9</v>
      </c>
      <c r="F41" s="614">
        <f>Corte!AZ96</f>
        <v>2.872000000000008</v>
      </c>
      <c r="G41" s="583">
        <f>Corte!BC96</f>
        <v>9</v>
      </c>
      <c r="H41" s="614">
        <f>Corte!BD96</f>
        <v>2.2600000000000064</v>
      </c>
      <c r="I41" s="585">
        <f>Corte!BG96</f>
        <v>9</v>
      </c>
      <c r="J41" s="614">
        <f>Corte!BH96</f>
        <v>-51.44499999999999</v>
      </c>
    </row>
    <row r="42" spans="1:10" s="397" customFormat="1" ht="12.75" customHeight="1">
      <c r="A42" s="581"/>
      <c r="B42" s="582"/>
      <c r="C42" s="583">
        <f>Corte!AU97</f>
        <v>10</v>
      </c>
      <c r="D42" s="614">
        <f>Corte!AV97</f>
        <v>4.910000000000004</v>
      </c>
      <c r="E42" s="585">
        <f>Corte!AY97</f>
        <v>10</v>
      </c>
      <c r="F42" s="614">
        <f>Corte!AZ97</f>
        <v>2.8770000000000073</v>
      </c>
      <c r="G42" s="583">
        <f>Corte!BC97</f>
        <v>10</v>
      </c>
      <c r="H42" s="614">
        <f>Corte!BD97</f>
        <v>2.300000000000002</v>
      </c>
      <c r="I42" s="585">
        <f>Corte!BG97</f>
        <v>10</v>
      </c>
      <c r="J42" s="614">
        <f>Corte!BH97</f>
        <v>-51.44499999999999</v>
      </c>
    </row>
    <row r="43" spans="1:10" s="397" customFormat="1" ht="12.75" customHeight="1">
      <c r="A43" s="581"/>
      <c r="B43" s="582"/>
      <c r="C43" s="583">
        <f>Corte!AU98</f>
        <v>11</v>
      </c>
      <c r="D43" s="614">
        <f>Corte!AV98</f>
        <v>5.080000000000007</v>
      </c>
      <c r="E43" s="585">
        <f>Corte!AY98</f>
        <v>11</v>
      </c>
      <c r="F43" s="614">
        <f>Corte!AZ98</f>
        <v>2.927000000000002</v>
      </c>
      <c r="G43" s="583">
        <f>Corte!BC98</f>
        <v>11</v>
      </c>
      <c r="H43" s="614">
        <f>Corte!BD98</f>
        <v>2.2800000000000042</v>
      </c>
      <c r="I43" s="585">
        <f>Corte!BG98</f>
        <v>11</v>
      </c>
      <c r="J43" s="614">
        <f>Corte!BH98</f>
        <v>-51.44499999999999</v>
      </c>
    </row>
    <row r="44" spans="1:10" s="397" customFormat="1" ht="12.75" customHeight="1">
      <c r="A44" s="581"/>
      <c r="B44" s="582"/>
      <c r="C44" s="583">
        <f>Corte!AU99</f>
        <v>12</v>
      </c>
      <c r="D44" s="614">
        <f>Corte!AV99</f>
        <v>5.120000000000003</v>
      </c>
      <c r="E44" s="585">
        <f>Corte!AY99</f>
        <v>12</v>
      </c>
      <c r="F44" s="614">
        <f>Corte!AZ99</f>
        <v>2.982000000000007</v>
      </c>
      <c r="G44" s="583">
        <f>Corte!BC99</f>
        <v>12</v>
      </c>
      <c r="H44" s="614">
        <f>Corte!BD99</f>
        <v>2.255000000000007</v>
      </c>
      <c r="I44" s="585">
        <f>Corte!BG99</f>
        <v>12</v>
      </c>
      <c r="J44" s="614">
        <f>Corte!BH99</f>
        <v>-51.44499999999999</v>
      </c>
    </row>
    <row r="45" spans="1:10" s="397" customFormat="1" ht="12.75" customHeight="1">
      <c r="A45" s="581"/>
      <c r="B45" s="582"/>
      <c r="C45" s="583">
        <f>Corte!AU100</f>
        <v>13</v>
      </c>
      <c r="D45" s="614">
        <f>Corte!AV100</f>
        <v>5.190000000000006</v>
      </c>
      <c r="E45" s="585">
        <f>Corte!AY100</f>
        <v>13</v>
      </c>
      <c r="F45" s="614">
        <f>Corte!AZ100</f>
        <v>3.017000000000003</v>
      </c>
      <c r="G45" s="583">
        <f>Corte!BC100</f>
        <v>13</v>
      </c>
      <c r="H45" s="614">
        <f>Corte!BD100</f>
        <v>2.224999999999999</v>
      </c>
      <c r="I45" s="585">
        <f>Corte!BG100</f>
        <v>13</v>
      </c>
      <c r="J45" s="614">
        <f>Corte!BH100</f>
        <v>-51.44499999999999</v>
      </c>
    </row>
    <row r="46" spans="1:10" s="397" customFormat="1" ht="12.75" customHeight="1">
      <c r="A46" s="581"/>
      <c r="B46" s="582"/>
      <c r="C46" s="583">
        <f>Corte!AU101</f>
        <v>14</v>
      </c>
      <c r="D46" s="614">
        <f>Corte!AV101</f>
        <v>5.2800000000000065</v>
      </c>
      <c r="E46" s="585">
        <f>Corte!AY101</f>
        <v>14</v>
      </c>
      <c r="F46" s="614">
        <f>Corte!AZ101</f>
        <v>3.072000000000008</v>
      </c>
      <c r="G46" s="583">
        <f>Corte!BC101</f>
        <v>14</v>
      </c>
      <c r="H46" s="614">
        <f>Corte!BD101</f>
        <v>2.180000000000004</v>
      </c>
      <c r="I46" s="585">
        <f>Corte!BG101</f>
        <v>14</v>
      </c>
      <c r="J46" s="614">
        <f>Corte!BH101</f>
        <v>-51.44499999999999</v>
      </c>
    </row>
    <row r="47" spans="1:10" s="397" customFormat="1" ht="12.75" customHeight="1">
      <c r="A47" s="581"/>
      <c r="B47" s="582"/>
      <c r="C47" s="583">
        <f>Corte!AU102</f>
        <v>15</v>
      </c>
      <c r="D47" s="614">
        <f>Corte!AV102</f>
        <v>5.395000000000005</v>
      </c>
      <c r="E47" s="585">
        <f>Corte!AY102</f>
        <v>15</v>
      </c>
      <c r="F47" s="614">
        <f>Corte!AZ102</f>
        <v>3.127000000000002</v>
      </c>
      <c r="G47" s="583">
        <f>Corte!BC102</f>
        <v>15</v>
      </c>
      <c r="H47" s="614">
        <f>Corte!BD102</f>
        <v>2.1500000000000075</v>
      </c>
      <c r="I47" s="585">
        <f>Corte!BG102</f>
        <v>15</v>
      </c>
      <c r="J47" s="614">
        <f>Corte!BH102</f>
        <v>-51.44499999999999</v>
      </c>
    </row>
    <row r="48" spans="1:10" s="397" customFormat="1" ht="12.75" customHeight="1">
      <c r="A48" s="581"/>
      <c r="B48" s="582"/>
      <c r="C48" s="583">
        <f>Corte!AU103</f>
        <v>16</v>
      </c>
      <c r="D48" s="614">
        <f>Corte!AV103</f>
        <v>5.510000000000003</v>
      </c>
      <c r="E48" s="585">
        <f>Corte!AY103</f>
        <v>16</v>
      </c>
      <c r="F48" s="614">
        <f>Corte!AZ103</f>
        <v>3.182000000000007</v>
      </c>
      <c r="G48" s="583">
        <f>Corte!BC103</f>
        <v>16</v>
      </c>
      <c r="H48" s="614">
        <f>Corte!BD103</f>
        <v>2.124999999999999</v>
      </c>
      <c r="I48" s="585">
        <f>Corte!BG103</f>
        <v>16</v>
      </c>
      <c r="J48" s="614">
        <f>Corte!BH103</f>
        <v>-51.44499999999999</v>
      </c>
    </row>
    <row r="49" spans="1:10" s="397" customFormat="1" ht="12.75" customHeight="1">
      <c r="A49" s="581"/>
      <c r="B49" s="582"/>
      <c r="C49" s="583">
        <f>Corte!AU104</f>
        <v>17</v>
      </c>
      <c r="D49" s="614">
        <f>Corte!AV104</f>
        <v>5.475000000000008</v>
      </c>
      <c r="E49" s="585">
        <f>Corte!AY104</f>
        <v>17</v>
      </c>
      <c r="F49" s="614">
        <f>Corte!AZ104</f>
        <v>3.217000000000003</v>
      </c>
      <c r="G49" s="583">
        <f>Corte!BC104</f>
        <v>17</v>
      </c>
      <c r="H49" s="614">
        <f>Corte!BD104</f>
        <v>2.115</v>
      </c>
      <c r="I49" s="585">
        <f>Corte!BG104</f>
        <v>17</v>
      </c>
      <c r="J49" s="614">
        <f>Corte!BH104</f>
        <v>-51.44499999999999</v>
      </c>
    </row>
    <row r="50" spans="1:10" s="397" customFormat="1" ht="12.75" customHeight="1">
      <c r="A50" s="581"/>
      <c r="B50" s="582"/>
      <c r="C50" s="583">
        <f>Corte!AU105</f>
        <v>18</v>
      </c>
      <c r="D50" s="614">
        <f>Corte!AV105</f>
        <v>5.465000000000009</v>
      </c>
      <c r="E50" s="585">
        <f>Corte!AY105</f>
        <v>18</v>
      </c>
      <c r="F50" s="614">
        <f>Corte!AZ105</f>
        <v>3.2420000000000004</v>
      </c>
      <c r="G50" s="583">
        <f>Corte!BC105</f>
        <v>18</v>
      </c>
      <c r="H50" s="614">
        <f>Corte!BD105</f>
        <v>2.0950000000000024</v>
      </c>
      <c r="I50" s="585">
        <f>Corte!BG105</f>
        <v>18</v>
      </c>
      <c r="J50" s="614">
        <f>Corte!BH105</f>
        <v>-51.44499999999999</v>
      </c>
    </row>
    <row r="51" spans="1:10" s="397" customFormat="1" ht="12.75" customHeight="1">
      <c r="A51" s="581"/>
      <c r="B51" s="582"/>
      <c r="C51" s="583">
        <f>Corte!AU106</f>
        <v>18.999999999999996</v>
      </c>
      <c r="D51" s="614">
        <f>Corte!AV106</f>
        <v>5.445</v>
      </c>
      <c r="E51" s="585">
        <f>Corte!AY106</f>
        <v>18.999999999999996</v>
      </c>
      <c r="F51" s="614">
        <f>Corte!AZ106</f>
        <v>3.2770000000000077</v>
      </c>
      <c r="G51" s="583">
        <f>Corte!BC106</f>
        <v>18.999999999999996</v>
      </c>
      <c r="H51" s="614">
        <f>Corte!BD106</f>
        <v>2.0650000000000057</v>
      </c>
      <c r="I51" s="585">
        <f>Corte!BG106</f>
        <v>18.999999999999996</v>
      </c>
      <c r="J51" s="614">
        <f>Corte!BH106</f>
        <v>-51.44499999999999</v>
      </c>
    </row>
    <row r="52" spans="1:10" s="397" customFormat="1" ht="12.75" customHeight="1" thickBot="1">
      <c r="A52" s="581"/>
      <c r="B52" s="582"/>
      <c r="C52" s="586">
        <f>Corte!AU107</f>
        <v>20</v>
      </c>
      <c r="D52" s="665">
        <f>Corte!AV107</f>
        <v>5.420000000000003</v>
      </c>
      <c r="E52" s="588">
        <f>Corte!AY107</f>
        <v>20</v>
      </c>
      <c r="F52" s="665">
        <f>Corte!AZ107</f>
        <v>3.2720000000000082</v>
      </c>
      <c r="G52" s="586">
        <f>Corte!BC107</f>
        <v>20</v>
      </c>
      <c r="H52" s="665">
        <f>Corte!BD107</f>
        <v>2.035000000000009</v>
      </c>
      <c r="I52" s="588">
        <f>Corte!BG107</f>
        <v>20</v>
      </c>
      <c r="J52" s="665">
        <f>Corte!BH107</f>
        <v>-51.44499999999999</v>
      </c>
    </row>
    <row r="53" s="397" customFormat="1" ht="12.75" customHeight="1"/>
    <row r="54" spans="2:10" s="95" customFormat="1" ht="12.75" customHeight="1">
      <c r="B54" s="96"/>
      <c r="C54" s="429"/>
      <c r="D54" s="431"/>
      <c r="E54" s="429"/>
      <c r="F54" s="431"/>
      <c r="G54" s="429"/>
      <c r="H54" s="431"/>
      <c r="I54" s="429"/>
      <c r="J54" s="431"/>
    </row>
    <row r="55" s="397" customFormat="1" ht="12.75" customHeight="1"/>
    <row r="56" spans="3:6" s="95" customFormat="1" ht="12.75" customHeight="1">
      <c r="C56" s="402"/>
      <c r="D56" s="402"/>
      <c r="E56" s="402"/>
      <c r="F56" s="402"/>
    </row>
    <row r="57" spans="2:6" s="95" customFormat="1" ht="12.75" customHeight="1">
      <c r="B57" s="96"/>
      <c r="D57" s="286"/>
      <c r="F57" s="286"/>
    </row>
    <row r="58" spans="2:6" s="95" customFormat="1" ht="12.75" customHeight="1">
      <c r="B58" s="96"/>
      <c r="D58" s="286"/>
      <c r="F58" s="286"/>
    </row>
    <row r="59" s="95" customFormat="1" ht="12.75" customHeight="1"/>
    <row r="60" s="397" customFormat="1" ht="12.75" customHeight="1"/>
    <row r="61" s="397" customFormat="1" ht="12.75" customHeight="1"/>
    <row r="62" s="397" customFormat="1" ht="12.75" customHeight="1"/>
    <row r="63" s="397" customFormat="1" ht="12.75" customHeight="1"/>
    <row r="64" s="397" customFormat="1" ht="12.75" customHeight="1"/>
    <row r="65" s="397" customFormat="1" ht="12.75" customHeight="1"/>
    <row r="66" s="397" customFormat="1" ht="12.75" customHeight="1"/>
    <row r="67" s="397" customFormat="1" ht="12.75" customHeight="1"/>
    <row r="68" s="397" customFormat="1" ht="12.75" customHeight="1"/>
    <row r="69" s="397" customFormat="1" ht="12.75" customHeight="1"/>
    <row r="70" s="397" customFormat="1" ht="12.75" customHeight="1"/>
    <row r="71" s="397" customFormat="1" ht="12.75" customHeight="1"/>
    <row r="72" s="397" customFormat="1" ht="12.75" customHeight="1"/>
    <row r="73" s="397" customFormat="1" ht="12.75" customHeight="1"/>
    <row r="74" s="397" customFormat="1" ht="12.75" customHeight="1"/>
    <row r="75" s="397" customFormat="1" ht="12.75" customHeight="1"/>
  </sheetData>
  <sheetProtection password="C8FD" sheet="1" objects="1" scenarios="1"/>
  <printOptions/>
  <pageMargins left="0.984251968503937" right="0.1968503937007874" top="1.4960629921259843" bottom="0.7874015748031497" header="0" footer="0"/>
  <pageSetup blackAndWhite="1" firstPageNumber="1" useFirstPageNumber="1" fitToHeight="1" fitToWidth="1" horizontalDpi="240" verticalDpi="24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P54"/>
  <sheetViews>
    <sheetView zoomScalePageLayoutView="0" workbookViewId="0" topLeftCell="A16">
      <selection activeCell="E11" sqref="E11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9" width="9.7109375" style="105" customWidth="1"/>
    <col min="10" max="31" width="12.7109375" style="105" customWidth="1"/>
    <col min="32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1 SEPTIEMBRE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C2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7" ht="12.75" customHeight="1">
      <c r="A13" s="95"/>
      <c r="B13" s="398"/>
      <c r="C13" s="663"/>
      <c r="D13" s="560"/>
      <c r="E13" s="560"/>
      <c r="G13" s="561"/>
    </row>
    <row r="14" spans="1:7" ht="12.75" customHeight="1">
      <c r="A14" s="95"/>
      <c r="B14" s="398"/>
      <c r="C14" s="663"/>
      <c r="D14" s="560"/>
      <c r="E14" s="560"/>
      <c r="G14" s="561"/>
    </row>
    <row r="15" spans="1:5" ht="12.75" customHeight="1">
      <c r="A15" s="95"/>
      <c r="B15" s="96"/>
      <c r="C15" s="664"/>
      <c r="D15" s="560"/>
      <c r="E15" s="560"/>
    </row>
    <row r="16" s="103" customFormat="1" ht="12.75" customHeight="1"/>
    <row r="17" s="103" customFormat="1" ht="12.75" customHeight="1"/>
    <row r="18" s="103" customFormat="1" ht="12.75" customHeight="1"/>
    <row r="19" s="103" customFormat="1" ht="12.75" customHeight="1"/>
    <row r="20" s="103" customFormat="1" ht="12.75" customHeight="1"/>
    <row r="21" s="103" customFormat="1" ht="12.75" customHeight="1"/>
    <row r="22" s="103" customFormat="1" ht="12.75" customHeight="1"/>
    <row r="23" s="103" customFormat="1" ht="12.75" customHeight="1"/>
    <row r="24" s="103" customFormat="1" ht="12.75" customHeight="1"/>
    <row r="25" s="103" customFormat="1" ht="12.75" customHeight="1"/>
    <row r="26" s="103" customFormat="1" ht="12.75" customHeight="1"/>
    <row r="27" s="103" customFormat="1" ht="12.75" customHeight="1"/>
    <row r="28" s="103" customFormat="1" ht="12.75" customHeight="1"/>
    <row r="29" s="103" customFormat="1" ht="12.75" customHeight="1"/>
    <row r="30" s="103" customFormat="1" ht="12.75" customHeight="1"/>
    <row r="31" s="103" customFormat="1" ht="12.75" customHeight="1"/>
    <row r="32" s="103" customFormat="1" ht="12.75" customHeight="1"/>
    <row r="33" s="103" customFormat="1" ht="12.75" customHeight="1"/>
    <row r="34" spans="7:16" s="103" customFormat="1" ht="12.75" customHeight="1">
      <c r="G34" s="104"/>
      <c r="H34" s="104"/>
      <c r="I34" s="104"/>
      <c r="J34" s="104"/>
      <c r="K34" s="104"/>
      <c r="L34" s="104"/>
      <c r="M34" s="104"/>
      <c r="N34" s="104"/>
      <c r="O34" s="104"/>
      <c r="P34" s="104"/>
    </row>
    <row r="35" spans="7:16" s="103" customFormat="1" ht="12.75" customHeight="1">
      <c r="G35" s="104"/>
      <c r="H35" s="94"/>
      <c r="I35" s="94"/>
      <c r="J35" s="94"/>
      <c r="K35" s="607"/>
      <c r="L35" s="104"/>
      <c r="M35" s="104"/>
      <c r="N35" s="107"/>
      <c r="O35" s="108"/>
      <c r="P35" s="104"/>
    </row>
    <row r="36" spans="7:16" s="103" customFormat="1" ht="12.75" customHeight="1">
      <c r="G36" s="104"/>
      <c r="H36" s="94"/>
      <c r="I36" s="94"/>
      <c r="J36" s="94"/>
      <c r="K36" s="607"/>
      <c r="L36" s="104"/>
      <c r="M36" s="104"/>
      <c r="N36" s="107"/>
      <c r="O36" s="108"/>
      <c r="P36" s="104"/>
    </row>
    <row r="37" spans="7:16" s="103" customFormat="1" ht="12.75" customHeight="1">
      <c r="G37" s="104"/>
      <c r="H37" s="608"/>
      <c r="I37" s="104"/>
      <c r="J37" s="104"/>
      <c r="K37" s="104"/>
      <c r="L37" s="104"/>
      <c r="M37" s="104"/>
      <c r="N37" s="107"/>
      <c r="O37" s="108"/>
      <c r="P37" s="104"/>
    </row>
    <row r="38" spans="7:16" s="103" customFormat="1" ht="12.75" customHeight="1">
      <c r="G38" s="104"/>
      <c r="H38" s="609"/>
      <c r="I38" s="609"/>
      <c r="J38" s="609"/>
      <c r="K38" s="609"/>
      <c r="L38" s="104"/>
      <c r="M38" s="104"/>
      <c r="N38" s="107"/>
      <c r="O38" s="108"/>
      <c r="P38" s="104"/>
    </row>
    <row r="39" spans="7:16" s="103" customFormat="1" ht="12.75" customHeight="1">
      <c r="G39" s="104"/>
      <c r="H39" s="609"/>
      <c r="I39" s="610"/>
      <c r="J39" s="610"/>
      <c r="K39" s="610"/>
      <c r="L39" s="104"/>
      <c r="M39" s="104"/>
      <c r="N39" s="107"/>
      <c r="O39" s="108"/>
      <c r="P39" s="104"/>
    </row>
    <row r="40" spans="7:16" s="103" customFormat="1" ht="12.75" customHeight="1">
      <c r="G40" s="104"/>
      <c r="H40" s="609"/>
      <c r="I40" s="610"/>
      <c r="J40" s="610"/>
      <c r="K40" s="609"/>
      <c r="L40" s="104"/>
      <c r="M40" s="104"/>
      <c r="N40" s="107"/>
      <c r="O40" s="108"/>
      <c r="P40" s="104"/>
    </row>
    <row r="41" spans="7:16" s="103" customFormat="1" ht="12.75" customHeight="1">
      <c r="G41" s="104"/>
      <c r="H41" s="609"/>
      <c r="I41" s="609"/>
      <c r="J41" s="609"/>
      <c r="K41" s="609"/>
      <c r="L41" s="104"/>
      <c r="M41" s="104"/>
      <c r="N41" s="107"/>
      <c r="O41" s="108"/>
      <c r="P41" s="104"/>
    </row>
    <row r="42" spans="7:16" s="103" customFormat="1" ht="12.75" customHeight="1">
      <c r="G42" s="104"/>
      <c r="H42" s="611"/>
      <c r="I42" s="612"/>
      <c r="J42" s="612"/>
      <c r="K42" s="106"/>
      <c r="L42" s="104"/>
      <c r="M42" s="104"/>
      <c r="N42" s="107"/>
      <c r="O42" s="108"/>
      <c r="P42" s="104"/>
    </row>
    <row r="43" spans="7:16" s="103" customFormat="1" ht="12.75" customHeight="1">
      <c r="G43" s="104"/>
      <c r="H43" s="611"/>
      <c r="I43" s="612"/>
      <c r="J43" s="612"/>
      <c r="K43" s="106"/>
      <c r="L43" s="104"/>
      <c r="M43" s="104"/>
      <c r="N43" s="107"/>
      <c r="O43" s="108"/>
      <c r="P43" s="104"/>
    </row>
    <row r="44" spans="7:16" s="103" customFormat="1" ht="12.75" customHeight="1">
      <c r="G44" s="104"/>
      <c r="H44" s="611"/>
      <c r="I44" s="612"/>
      <c r="J44" s="612"/>
      <c r="K44" s="106"/>
      <c r="L44" s="104"/>
      <c r="M44" s="104"/>
      <c r="N44" s="107"/>
      <c r="O44" s="108"/>
      <c r="P44" s="104"/>
    </row>
    <row r="45" spans="7:16" s="103" customFormat="1" ht="12.75" customHeight="1">
      <c r="G45" s="104"/>
      <c r="H45" s="611"/>
      <c r="I45" s="612"/>
      <c r="J45" s="612"/>
      <c r="K45" s="106"/>
      <c r="L45" s="104"/>
      <c r="M45" s="104"/>
      <c r="N45" s="107"/>
      <c r="O45" s="108"/>
      <c r="P45" s="104"/>
    </row>
    <row r="46" spans="7:16" s="103" customFormat="1" ht="12.75" customHeight="1">
      <c r="G46" s="104"/>
      <c r="H46" s="611"/>
      <c r="I46" s="612"/>
      <c r="J46" s="612"/>
      <c r="K46" s="106"/>
      <c r="L46" s="104"/>
      <c r="M46" s="104"/>
      <c r="N46" s="107"/>
      <c r="O46" s="108"/>
      <c r="P46" s="104"/>
    </row>
    <row r="47" spans="7:16" s="103" customFormat="1" ht="12.75" customHeight="1">
      <c r="G47" s="104"/>
      <c r="H47" s="298"/>
      <c r="I47" s="612"/>
      <c r="J47" s="612"/>
      <c r="K47" s="106"/>
      <c r="L47" s="104"/>
      <c r="M47" s="104"/>
      <c r="N47" s="107"/>
      <c r="O47" s="108"/>
      <c r="P47" s="104"/>
    </row>
    <row r="48" spans="7:16" s="103" customFormat="1" ht="12.75" customHeight="1">
      <c r="G48" s="104"/>
      <c r="H48" s="611"/>
      <c r="I48" s="612"/>
      <c r="J48" s="612"/>
      <c r="K48" s="106"/>
      <c r="L48" s="104"/>
      <c r="M48" s="104"/>
      <c r="N48" s="104"/>
      <c r="O48" s="104"/>
      <c r="P48" s="104"/>
    </row>
    <row r="49" spans="7:16" s="103" customFormat="1" ht="12.75" customHeight="1">
      <c r="G49" s="104"/>
      <c r="H49" s="611"/>
      <c r="I49" s="612"/>
      <c r="J49" s="612"/>
      <c r="K49" s="106"/>
      <c r="L49" s="104"/>
      <c r="M49" s="104"/>
      <c r="N49" s="104"/>
      <c r="O49" s="104"/>
      <c r="P49" s="104"/>
    </row>
    <row r="50" spans="7:16" s="103" customFormat="1" ht="12.75" customHeight="1">
      <c r="G50" s="104"/>
      <c r="H50" s="611"/>
      <c r="I50" s="612"/>
      <c r="J50" s="612"/>
      <c r="K50" s="106"/>
      <c r="L50" s="104"/>
      <c r="M50" s="104"/>
      <c r="N50" s="104"/>
      <c r="O50" s="104"/>
      <c r="P50" s="104"/>
    </row>
    <row r="51" spans="7:16" s="103" customFormat="1" ht="12.75" customHeight="1">
      <c r="G51" s="104"/>
      <c r="H51" s="104"/>
      <c r="I51" s="104"/>
      <c r="J51" s="104"/>
      <c r="K51" s="104"/>
      <c r="L51" s="104"/>
      <c r="M51" s="104"/>
      <c r="N51" s="104"/>
      <c r="O51" s="104"/>
      <c r="P51" s="104"/>
    </row>
    <row r="52" spans="7:16" s="103" customFormat="1" ht="12.75" customHeight="1">
      <c r="G52" s="286"/>
      <c r="H52" s="286"/>
      <c r="I52" s="286"/>
      <c r="J52" s="286"/>
      <c r="K52" s="286"/>
      <c r="L52" s="286"/>
      <c r="M52" s="104"/>
      <c r="N52" s="104"/>
      <c r="O52" s="104"/>
      <c r="P52" s="104"/>
    </row>
    <row r="53" s="103" customFormat="1" ht="12.75" customHeight="1"/>
    <row r="54" s="103" customFormat="1" ht="12.75" customHeight="1">
      <c r="L54" s="613"/>
    </row>
    <row r="55" s="103" customFormat="1" ht="12.75" customHeight="1"/>
    <row r="56" s="103" customFormat="1" ht="12.75" customHeight="1"/>
    <row r="57" s="103" customFormat="1" ht="12.75" customHeight="1"/>
    <row r="58" s="103" customFormat="1" ht="12.75" customHeight="1"/>
    <row r="59" s="103" customFormat="1" ht="12.75" customHeight="1"/>
    <row r="60" s="103" customFormat="1" ht="12.75" customHeight="1"/>
    <row r="61" s="103" customFormat="1" ht="12.75" customHeight="1"/>
    <row r="62" s="103" customFormat="1" ht="12.75" customHeight="1"/>
    <row r="63" s="103" customFormat="1" ht="12.75" customHeight="1"/>
    <row r="64" s="103" customFormat="1" ht="12.75" customHeight="1"/>
    <row r="65" s="103" customFormat="1" ht="12.75" customHeight="1"/>
    <row r="66" s="103" customFormat="1" ht="12.75" customHeight="1"/>
  </sheetData>
  <sheetProtection password="C8FD" sheet="1" objects="1" scenarios="1"/>
  <printOptions/>
  <pageMargins left="1.3779527559055118" right="0.3937007874015748" top="1.4960629921259843" bottom="0.7874015748031497" header="0" footer="0"/>
  <pageSetup blackAndWhite="1" firstPageNumber="1" useFirstPageNumber="1" horizontalDpi="240" verticalDpi="24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P54"/>
  <sheetViews>
    <sheetView zoomScalePageLayoutView="0" workbookViewId="0" topLeftCell="A16">
      <selection activeCell="H9" sqref="H9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9" width="9.7109375" style="105" customWidth="1"/>
    <col min="10" max="31" width="12.7109375" style="105" customWidth="1"/>
    <col min="32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1 SEPTIEMBRE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C2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7" ht="12.75" customHeight="1">
      <c r="A13" s="95"/>
      <c r="B13" s="398"/>
      <c r="C13" s="663"/>
      <c r="D13" s="560"/>
      <c r="E13" s="560"/>
      <c r="G13" s="561"/>
    </row>
    <row r="14" spans="1:7" ht="12.75" customHeight="1">
      <c r="A14" s="95"/>
      <c r="B14" s="398"/>
      <c r="C14" s="663"/>
      <c r="D14" s="560"/>
      <c r="E14" s="560"/>
      <c r="G14" s="561"/>
    </row>
    <row r="15" spans="1:5" ht="12.75" customHeight="1">
      <c r="A15" s="95"/>
      <c r="B15" s="96"/>
      <c r="C15" s="664"/>
      <c r="D15" s="560"/>
      <c r="E15" s="560"/>
    </row>
    <row r="16" s="103" customFormat="1" ht="12.75" customHeight="1"/>
    <row r="17" s="103" customFormat="1" ht="12.75" customHeight="1"/>
    <row r="18" s="103" customFormat="1" ht="12.75" customHeight="1"/>
    <row r="19" s="103" customFormat="1" ht="12.75" customHeight="1"/>
    <row r="20" s="103" customFormat="1" ht="12.75" customHeight="1"/>
    <row r="21" s="103" customFormat="1" ht="12.75" customHeight="1"/>
    <row r="22" s="103" customFormat="1" ht="12.75" customHeight="1"/>
    <row r="23" s="103" customFormat="1" ht="12.75" customHeight="1"/>
    <row r="24" s="103" customFormat="1" ht="12.75" customHeight="1"/>
    <row r="25" s="103" customFormat="1" ht="12.75" customHeight="1"/>
    <row r="26" s="103" customFormat="1" ht="12.75" customHeight="1"/>
    <row r="27" s="103" customFormat="1" ht="12.75" customHeight="1"/>
    <row r="28" s="103" customFormat="1" ht="12.75" customHeight="1"/>
    <row r="29" s="103" customFormat="1" ht="12.75" customHeight="1"/>
    <row r="30" s="103" customFormat="1" ht="12.75" customHeight="1"/>
    <row r="31" s="103" customFormat="1" ht="12.75" customHeight="1"/>
    <row r="32" s="103" customFormat="1" ht="12.75" customHeight="1"/>
    <row r="33" s="103" customFormat="1" ht="12.75" customHeight="1"/>
    <row r="34" spans="7:16" s="103" customFormat="1" ht="12.75" customHeight="1">
      <c r="G34" s="104"/>
      <c r="H34" s="104"/>
      <c r="I34" s="104"/>
      <c r="J34" s="104"/>
      <c r="K34" s="104"/>
      <c r="L34" s="104"/>
      <c r="M34" s="104"/>
      <c r="N34" s="104"/>
      <c r="O34" s="104"/>
      <c r="P34" s="104"/>
    </row>
    <row r="35" spans="7:16" s="103" customFormat="1" ht="12.75" customHeight="1">
      <c r="G35" s="104"/>
      <c r="H35" s="94"/>
      <c r="I35" s="94"/>
      <c r="J35" s="94"/>
      <c r="K35" s="607"/>
      <c r="L35" s="104"/>
      <c r="M35" s="104"/>
      <c r="N35" s="107"/>
      <c r="O35" s="108"/>
      <c r="P35" s="104"/>
    </row>
    <row r="36" spans="7:16" s="103" customFormat="1" ht="12.75" customHeight="1">
      <c r="G36" s="104"/>
      <c r="H36" s="94"/>
      <c r="I36" s="94"/>
      <c r="J36" s="94"/>
      <c r="K36" s="607"/>
      <c r="L36" s="104"/>
      <c r="M36" s="104"/>
      <c r="N36" s="107"/>
      <c r="O36" s="108"/>
      <c r="P36" s="104"/>
    </row>
    <row r="37" spans="7:16" s="103" customFormat="1" ht="12.75" customHeight="1">
      <c r="G37" s="104"/>
      <c r="H37" s="608"/>
      <c r="I37" s="104"/>
      <c r="J37" s="104"/>
      <c r="K37" s="104"/>
      <c r="L37" s="104"/>
      <c r="M37" s="104"/>
      <c r="N37" s="107"/>
      <c r="O37" s="108"/>
      <c r="P37" s="104"/>
    </row>
    <row r="38" spans="7:16" s="103" customFormat="1" ht="12.75" customHeight="1">
      <c r="G38" s="104"/>
      <c r="H38" s="609"/>
      <c r="I38" s="609"/>
      <c r="J38" s="609"/>
      <c r="K38" s="609"/>
      <c r="L38" s="104"/>
      <c r="M38" s="104"/>
      <c r="N38" s="107"/>
      <c r="O38" s="108"/>
      <c r="P38" s="104"/>
    </row>
    <row r="39" spans="7:16" s="103" customFormat="1" ht="12.75" customHeight="1">
      <c r="G39" s="104"/>
      <c r="H39" s="609"/>
      <c r="I39" s="610"/>
      <c r="J39" s="610"/>
      <c r="K39" s="610"/>
      <c r="L39" s="104"/>
      <c r="M39" s="104"/>
      <c r="N39" s="107"/>
      <c r="O39" s="108"/>
      <c r="P39" s="104"/>
    </row>
    <row r="40" spans="7:16" s="103" customFormat="1" ht="12.75" customHeight="1">
      <c r="G40" s="104"/>
      <c r="H40" s="609"/>
      <c r="I40" s="610"/>
      <c r="J40" s="610"/>
      <c r="K40" s="609"/>
      <c r="L40" s="104"/>
      <c r="M40" s="104"/>
      <c r="N40" s="107"/>
      <c r="O40" s="108"/>
      <c r="P40" s="104"/>
    </row>
    <row r="41" spans="7:16" s="103" customFormat="1" ht="12.75" customHeight="1">
      <c r="G41" s="104"/>
      <c r="H41" s="609"/>
      <c r="I41" s="609"/>
      <c r="J41" s="609"/>
      <c r="K41" s="609"/>
      <c r="L41" s="104"/>
      <c r="M41" s="104"/>
      <c r="N41" s="107"/>
      <c r="O41" s="108"/>
      <c r="P41" s="104"/>
    </row>
    <row r="42" spans="7:16" s="103" customFormat="1" ht="12.75" customHeight="1">
      <c r="G42" s="104"/>
      <c r="H42" s="611"/>
      <c r="I42" s="612"/>
      <c r="J42" s="612"/>
      <c r="K42" s="106"/>
      <c r="L42" s="104"/>
      <c r="M42" s="104"/>
      <c r="N42" s="107"/>
      <c r="O42" s="108"/>
      <c r="P42" s="104"/>
    </row>
    <row r="43" spans="7:16" s="103" customFormat="1" ht="12.75" customHeight="1">
      <c r="G43" s="104"/>
      <c r="H43" s="611"/>
      <c r="I43" s="612"/>
      <c r="J43" s="612"/>
      <c r="K43" s="106"/>
      <c r="L43" s="104"/>
      <c r="M43" s="104"/>
      <c r="N43" s="107"/>
      <c r="O43" s="108"/>
      <c r="P43" s="104"/>
    </row>
    <row r="44" spans="7:16" s="103" customFormat="1" ht="12.75" customHeight="1">
      <c r="G44" s="104"/>
      <c r="H44" s="611"/>
      <c r="I44" s="612"/>
      <c r="J44" s="612"/>
      <c r="K44" s="106"/>
      <c r="L44" s="104"/>
      <c r="M44" s="104"/>
      <c r="N44" s="107"/>
      <c r="O44" s="108"/>
      <c r="P44" s="104"/>
    </row>
    <row r="45" spans="7:16" s="103" customFormat="1" ht="12.75" customHeight="1">
      <c r="G45" s="104"/>
      <c r="H45" s="611"/>
      <c r="I45" s="612"/>
      <c r="J45" s="612"/>
      <c r="K45" s="106"/>
      <c r="L45" s="104"/>
      <c r="M45" s="104"/>
      <c r="N45" s="107"/>
      <c r="O45" s="108"/>
      <c r="P45" s="104"/>
    </row>
    <row r="46" spans="7:16" s="103" customFormat="1" ht="12.75" customHeight="1">
      <c r="G46" s="104"/>
      <c r="H46" s="611"/>
      <c r="I46" s="612"/>
      <c r="J46" s="612"/>
      <c r="K46" s="106"/>
      <c r="L46" s="104"/>
      <c r="M46" s="104"/>
      <c r="N46" s="107"/>
      <c r="O46" s="108"/>
      <c r="P46" s="104"/>
    </row>
    <row r="47" spans="7:16" s="103" customFormat="1" ht="12.75" customHeight="1">
      <c r="G47" s="104"/>
      <c r="H47" s="298"/>
      <c r="I47" s="612"/>
      <c r="J47" s="612"/>
      <c r="K47" s="106"/>
      <c r="L47" s="104"/>
      <c r="M47" s="104"/>
      <c r="N47" s="107"/>
      <c r="O47" s="108"/>
      <c r="P47" s="104"/>
    </row>
    <row r="48" spans="7:16" s="103" customFormat="1" ht="12.75" customHeight="1">
      <c r="G48" s="104"/>
      <c r="H48" s="611"/>
      <c r="I48" s="612"/>
      <c r="J48" s="612"/>
      <c r="K48" s="106"/>
      <c r="L48" s="104"/>
      <c r="M48" s="104"/>
      <c r="N48" s="104"/>
      <c r="O48" s="104"/>
      <c r="P48" s="104"/>
    </row>
    <row r="49" spans="7:16" s="103" customFormat="1" ht="12.75" customHeight="1">
      <c r="G49" s="104"/>
      <c r="H49" s="611"/>
      <c r="I49" s="612"/>
      <c r="J49" s="612"/>
      <c r="K49" s="106"/>
      <c r="L49" s="104"/>
      <c r="M49" s="104"/>
      <c r="N49" s="104"/>
      <c r="O49" s="104"/>
      <c r="P49" s="104"/>
    </row>
    <row r="50" spans="7:16" s="103" customFormat="1" ht="12.75" customHeight="1">
      <c r="G50" s="104"/>
      <c r="H50" s="611"/>
      <c r="I50" s="612"/>
      <c r="J50" s="612"/>
      <c r="K50" s="106"/>
      <c r="L50" s="104"/>
      <c r="M50" s="104"/>
      <c r="N50" s="104"/>
      <c r="O50" s="104"/>
      <c r="P50" s="104"/>
    </row>
    <row r="51" spans="7:16" s="103" customFormat="1" ht="12.75" customHeight="1">
      <c r="G51" s="104"/>
      <c r="H51" s="104"/>
      <c r="I51" s="104"/>
      <c r="J51" s="104"/>
      <c r="K51" s="104"/>
      <c r="L51" s="104"/>
      <c r="M51" s="104"/>
      <c r="N51" s="104"/>
      <c r="O51" s="104"/>
      <c r="P51" s="104"/>
    </row>
    <row r="52" spans="7:16" s="103" customFormat="1" ht="12.75" customHeight="1">
      <c r="G52" s="286"/>
      <c r="H52" s="286"/>
      <c r="I52" s="286"/>
      <c r="J52" s="286"/>
      <c r="K52" s="286"/>
      <c r="L52" s="286"/>
      <c r="M52" s="104"/>
      <c r="N52" s="104"/>
      <c r="O52" s="104"/>
      <c r="P52" s="104"/>
    </row>
    <row r="53" s="103" customFormat="1" ht="12.75" customHeight="1"/>
    <row r="54" s="103" customFormat="1" ht="12.75" customHeight="1">
      <c r="L54" s="613"/>
    </row>
    <row r="55" s="103" customFormat="1" ht="12.75" customHeight="1"/>
    <row r="56" s="103" customFormat="1" ht="12.75" customHeight="1"/>
    <row r="57" s="103" customFormat="1" ht="12.75" customHeight="1"/>
    <row r="58" s="103" customFormat="1" ht="12.75" customHeight="1"/>
    <row r="59" s="103" customFormat="1" ht="12.75" customHeight="1"/>
    <row r="60" s="103" customFormat="1" ht="12.75" customHeight="1"/>
    <row r="61" s="103" customFormat="1" ht="12.75" customHeight="1"/>
    <row r="62" s="103" customFormat="1" ht="12.75" customHeight="1"/>
    <row r="63" s="103" customFormat="1" ht="12.75" customHeight="1"/>
    <row r="64" s="103" customFormat="1" ht="12.75" customHeight="1"/>
    <row r="65" s="103" customFormat="1" ht="12.75" customHeight="1"/>
    <row r="66" s="103" customFormat="1" ht="12.75" customHeight="1"/>
  </sheetData>
  <sheetProtection password="C8FD" sheet="1" objects="1" scenarios="1"/>
  <printOptions horizontalCentered="1"/>
  <pageMargins left="1.3779527559055118" right="0.3937007874015748" top="1.4960629921259843" bottom="0.7874015748031497" header="0" footer="0"/>
  <pageSetup blackAndWhite="1" firstPageNumber="1" useFirstPageNumber="1" horizontalDpi="240" verticalDpi="24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AF45"/>
  <sheetViews>
    <sheetView tabSelected="1" zoomScalePageLayoutView="0" workbookViewId="0" topLeftCell="A23">
      <selection activeCell="I47" sqref="I47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9" width="9.7109375" style="105" customWidth="1"/>
    <col min="10" max="39" width="12.7109375" style="105" customWidth="1"/>
    <col min="40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1 SEPTIEMBRE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C2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5" ht="12.75" customHeight="1">
      <c r="A13" s="95"/>
      <c r="B13" s="96"/>
      <c r="C13" s="664"/>
      <c r="D13" s="560"/>
      <c r="E13" s="560"/>
    </row>
    <row r="14" spans="7:15" s="103" customFormat="1" ht="12.75" customHeight="1"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5" s="103" customFormat="1" ht="12.75" customHeight="1">
      <c r="A15" s="602" t="str">
        <f>Corte!A109</f>
        <v>PARAMETROS DE RESISTENCIA</v>
      </c>
      <c r="B15" s="606"/>
      <c r="C15" s="606"/>
      <c r="D15" s="606"/>
      <c r="E15" s="606"/>
      <c r="F15" s="606"/>
      <c r="G15" s="606"/>
      <c r="H15" s="606"/>
      <c r="I15" s="105"/>
      <c r="J15" s="105"/>
      <c r="K15" s="105"/>
      <c r="L15" s="105"/>
      <c r="M15" s="105"/>
      <c r="N15" s="105"/>
      <c r="O15" s="105"/>
    </row>
    <row r="16" spans="9:32" s="103" customFormat="1" ht="12.75" customHeight="1"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V16" s="105"/>
      <c r="W16" s="105"/>
      <c r="AE16" s="105"/>
      <c r="AF16" s="105"/>
    </row>
    <row r="17" spans="9:32" s="103" customFormat="1" ht="12.75" customHeight="1"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V17" s="105"/>
      <c r="W17" s="105"/>
      <c r="AE17" s="105"/>
      <c r="AF17" s="105"/>
    </row>
    <row r="18" spans="9:32" s="103" customFormat="1" ht="12.75" customHeight="1"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V18" s="105"/>
      <c r="W18" s="105"/>
      <c r="AE18" s="105"/>
      <c r="AF18" s="105"/>
    </row>
    <row r="19" spans="9:32" s="103" customFormat="1" ht="12.75" customHeight="1"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V19" s="105"/>
      <c r="W19" s="105"/>
      <c r="AE19" s="105"/>
      <c r="AF19" s="105"/>
    </row>
    <row r="20" spans="9:32" s="103" customFormat="1" ht="12.75" customHeight="1"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V20" s="105"/>
      <c r="W20" s="105"/>
      <c r="AE20" s="105"/>
      <c r="AF20" s="105"/>
    </row>
    <row r="21" spans="9:32" s="103" customFormat="1" ht="12.75" customHeight="1"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V21" s="105"/>
      <c r="W21" s="105"/>
      <c r="AE21" s="105"/>
      <c r="AF21" s="105"/>
    </row>
    <row r="22" spans="9:32" s="103" customFormat="1" ht="12.75" customHeight="1"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V22" s="105"/>
      <c r="W22" s="105"/>
      <c r="AE22" s="105"/>
      <c r="AF22" s="105"/>
    </row>
    <row r="23" spans="9:32" s="103" customFormat="1" ht="12.75" customHeight="1"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V23" s="105"/>
      <c r="W23" s="105"/>
      <c r="AE23" s="105"/>
      <c r="AF23" s="105"/>
    </row>
    <row r="24" spans="9:32" s="103" customFormat="1" ht="12.75" customHeight="1"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V24" s="105"/>
      <c r="W24" s="105"/>
      <c r="AE24" s="105"/>
      <c r="AF24" s="105"/>
    </row>
    <row r="25" spans="9:32" s="103" customFormat="1" ht="12.75" customHeight="1"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V25" s="105"/>
      <c r="W25" s="105"/>
      <c r="AE25" s="105"/>
      <c r="AF25" s="105"/>
    </row>
    <row r="26" spans="9:32" s="103" customFormat="1" ht="12.75" customHeight="1"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V26" s="105"/>
      <c r="W26" s="105"/>
      <c r="AE26" s="105"/>
      <c r="AF26" s="105"/>
    </row>
    <row r="27" spans="9:32" s="103" customFormat="1" ht="12.75" customHeight="1"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V27" s="105"/>
      <c r="W27" s="105"/>
      <c r="AE27" s="105"/>
      <c r="AF27" s="105"/>
    </row>
    <row r="28" spans="9:32" s="103" customFormat="1" ht="12.75" customHeight="1"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V28" s="105"/>
      <c r="W28" s="105"/>
      <c r="AE28" s="105"/>
      <c r="AF28" s="105"/>
    </row>
    <row r="29" spans="9:32" s="103" customFormat="1" ht="12.75" customHeight="1"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V29" s="105"/>
      <c r="W29" s="105"/>
      <c r="AE29" s="105"/>
      <c r="AF29" s="105"/>
    </row>
    <row r="30" spans="9:32" s="103" customFormat="1" ht="12.75" customHeight="1"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V30" s="105"/>
      <c r="W30" s="105"/>
      <c r="AE30" s="105"/>
      <c r="AF30" s="105"/>
    </row>
    <row r="31" spans="9:32" s="103" customFormat="1" ht="12.75" customHeight="1"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V31" s="105"/>
      <c r="W31" s="105"/>
      <c r="AE31" s="105"/>
      <c r="AF31" s="105"/>
    </row>
    <row r="32" spans="3:32" s="103" customFormat="1" ht="12.75" customHeight="1">
      <c r="C32" s="105"/>
      <c r="D32" s="105"/>
      <c r="E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V32" s="105"/>
      <c r="W32" s="105"/>
      <c r="AE32" s="105"/>
      <c r="AF32" s="105"/>
    </row>
    <row r="33" spans="2:32" s="103" customFormat="1" ht="12.75" customHeight="1">
      <c r="B33" s="105"/>
      <c r="C33" s="105"/>
      <c r="D33" s="105"/>
      <c r="E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V33" s="105"/>
      <c r="W33" s="105"/>
      <c r="AE33" s="105"/>
      <c r="AF33" s="105"/>
    </row>
    <row r="34" spans="2:32" s="103" customFormat="1" ht="12.75" customHeight="1">
      <c r="B34" s="105"/>
      <c r="C34" s="105"/>
      <c r="D34" s="105"/>
      <c r="E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V34" s="105"/>
      <c r="W34" s="105"/>
      <c r="AE34" s="105"/>
      <c r="AF34" s="105"/>
    </row>
    <row r="35" spans="2:32" s="103" customFormat="1" ht="12.75" customHeight="1">
      <c r="B35" s="105"/>
      <c r="C35" s="105"/>
      <c r="D35" s="105"/>
      <c r="E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V35" s="105"/>
      <c r="W35" s="105"/>
      <c r="AE35" s="105"/>
      <c r="AF35" s="105"/>
    </row>
    <row r="36" spans="3:32" s="103" customFormat="1" ht="12.75" customHeight="1">
      <c r="C36" s="105"/>
      <c r="D36" s="105"/>
      <c r="E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V36" s="105"/>
      <c r="W36" s="105"/>
      <c r="AE36" s="105"/>
      <c r="AF36" s="105"/>
    </row>
    <row r="37" ht="12.75" customHeight="1">
      <c r="T37" s="103"/>
    </row>
    <row r="38" ht="12.75" customHeight="1">
      <c r="T38" s="103"/>
    </row>
    <row r="39" ht="12.75" customHeight="1">
      <c r="T39" s="103"/>
    </row>
    <row r="40" ht="12.75" customHeight="1">
      <c r="T40" s="103"/>
    </row>
    <row r="41" spans="17:20" ht="12.75" customHeight="1">
      <c r="Q41" s="103"/>
      <c r="R41" s="103"/>
      <c r="S41" s="103"/>
      <c r="T41" s="103"/>
    </row>
    <row r="42" spans="9:32" ht="12.75" customHeight="1">
      <c r="I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V42" s="103"/>
      <c r="W42" s="103"/>
      <c r="AE42" s="103"/>
      <c r="AF42" s="103"/>
    </row>
    <row r="43" ht="12.75" customHeight="1" thickBot="1">
      <c r="J43" s="103"/>
    </row>
    <row r="44" spans="5:8" ht="12.75" customHeight="1" thickBot="1">
      <c r="E44" s="604" t="s">
        <v>144</v>
      </c>
      <c r="F44" s="722"/>
      <c r="G44" s="605" t="s">
        <v>31</v>
      </c>
      <c r="H44" s="717">
        <f>Corte!AN112</f>
        <v>0.36</v>
      </c>
    </row>
    <row r="45" spans="5:8" ht="12.75" customHeight="1" thickBot="1">
      <c r="E45" s="421" t="s">
        <v>150</v>
      </c>
      <c r="F45" s="417"/>
      <c r="G45" s="422" t="s">
        <v>151</v>
      </c>
      <c r="H45" s="717">
        <f>Corte!AN113</f>
        <v>36.222776383275836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C8FD" sheet="1" objects="1" scenarios="1"/>
  <printOptions/>
  <pageMargins left="1.1811023622047245" right="0.3937007874015748" top="1.299212598425197" bottom="0.7874015748031497" header="0" footer="0"/>
  <pageSetup blackAndWhite="1" horizontalDpi="240" verticalDpi="24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laboratorio suelos</dc:title>
  <dc:subject>RESISTENCIA CORTANTE</dc:subject>
  <dc:creator>OSCAR DONAYRE C.</dc:creator>
  <cp:keywords/>
  <dc:description/>
  <cp:lastModifiedBy>JORGE MOSTAJO</cp:lastModifiedBy>
  <cp:lastPrinted>2004-01-06T20:15:22Z</cp:lastPrinted>
  <dcterms:created xsi:type="dcterms:W3CDTF">2000-09-25T00:55:30Z</dcterms:created>
  <dcterms:modified xsi:type="dcterms:W3CDTF">2009-06-17T01:52:15Z</dcterms:modified>
  <cp:category/>
  <cp:version/>
  <cp:contentType/>
  <cp:contentStatus/>
</cp:coreProperties>
</file>